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8355"/>
  </bookViews>
  <sheets>
    <sheet name="Лист1" sheetId="1" r:id="rId1"/>
  </sheets>
  <definedNames>
    <definedName name="_xlnm._FilterDatabase" localSheetId="0" hidden="1">Лист1!$A$21:$G$195</definedName>
    <definedName name="_xlnm.Print_Area" localSheetId="0">Лист1!$A$1:$G$196</definedName>
  </definedNames>
  <calcPr calcId="162913"/>
</workbook>
</file>

<file path=xl/calcChain.xml><?xml version="1.0" encoding="utf-8"?>
<calcChain xmlns="http://schemas.openxmlformats.org/spreadsheetml/2006/main">
  <c r="E191" i="1" l="1"/>
  <c r="E182" i="1"/>
  <c r="E187" i="1"/>
  <c r="E186" i="1"/>
  <c r="E181" i="1"/>
  <c r="E180" i="1"/>
  <c r="E179" i="1"/>
  <c r="E178" i="1"/>
  <c r="E176" i="1"/>
  <c r="E132" i="1"/>
  <c r="E134" i="1"/>
  <c r="E161" i="1"/>
  <c r="E148" i="1"/>
  <c r="E157" i="1"/>
  <c r="E159" i="1"/>
  <c r="E138" i="1"/>
  <c r="E139" i="1"/>
  <c r="E156" i="1"/>
  <c r="E167" i="1"/>
  <c r="E140" i="1"/>
  <c r="E155" i="1"/>
  <c r="E121" i="1"/>
  <c r="E119" i="1"/>
  <c r="E117" i="1"/>
  <c r="E116" i="1"/>
  <c r="E108" i="1"/>
  <c r="E101" i="1"/>
  <c r="E100" i="1"/>
  <c r="E103" i="1"/>
  <c r="E104" i="1"/>
  <c r="E107" i="1"/>
  <c r="E105" i="1"/>
  <c r="E102" i="1"/>
  <c r="E106" i="1"/>
  <c r="E96" i="1"/>
  <c r="E88" i="1"/>
  <c r="E85" i="1"/>
  <c r="E84" i="1"/>
  <c r="E79" i="1"/>
  <c r="E78" i="1"/>
  <c r="E77" i="1"/>
  <c r="E76" i="1"/>
  <c r="E75" i="1"/>
  <c r="E71" i="1"/>
  <c r="E69" i="1"/>
  <c r="E67" i="1"/>
  <c r="E68" i="1"/>
  <c r="E65" i="1"/>
  <c r="E64" i="1"/>
  <c r="E63" i="1"/>
  <c r="E47" i="1"/>
  <c r="E58" i="1"/>
  <c r="E49" i="1"/>
  <c r="E61" i="1"/>
  <c r="E43" i="1"/>
  <c r="E50" i="1"/>
  <c r="E62" i="1"/>
  <c r="E46" i="1"/>
  <c r="E39" i="1"/>
  <c r="E38" i="1"/>
  <c r="E36" i="1"/>
  <c r="E37" i="1"/>
  <c r="E33" i="1"/>
  <c r="E32" i="1"/>
  <c r="E31" i="1"/>
  <c r="E28" i="1"/>
  <c r="E25" i="1"/>
  <c r="E24" i="1"/>
  <c r="E23" i="1"/>
  <c r="E22" i="1"/>
  <c r="E193" i="1"/>
  <c r="E189" i="1"/>
  <c r="E183" i="1"/>
  <c r="E177" i="1"/>
  <c r="E109" i="1"/>
  <c r="E151" i="1"/>
  <c r="E149" i="1"/>
  <c r="E150" i="1"/>
  <c r="E137" i="1"/>
  <c r="E129" i="1"/>
  <c r="E130" i="1"/>
  <c r="E131" i="1"/>
  <c r="E146" i="1"/>
  <c r="E145" i="1"/>
  <c r="E166" i="1"/>
  <c r="E158" i="1"/>
  <c r="E147" i="1"/>
  <c r="E123" i="1"/>
  <c r="E125" i="1"/>
  <c r="E126" i="1"/>
  <c r="E124" i="1"/>
  <c r="E127" i="1"/>
  <c r="E160" i="1"/>
  <c r="E122" i="1"/>
  <c r="E120" i="1"/>
  <c r="E118" i="1"/>
  <c r="E115" i="1"/>
  <c r="E114" i="1"/>
  <c r="E113" i="1"/>
  <c r="E112" i="1"/>
  <c r="E111" i="1"/>
  <c r="E110" i="1"/>
  <c r="E165" i="1"/>
  <c r="E168" i="1"/>
  <c r="E92" i="1"/>
  <c r="E90" i="1"/>
  <c r="E87" i="1"/>
  <c r="E81" i="1"/>
  <c r="E80" i="1"/>
  <c r="E74" i="1"/>
  <c r="E72" i="1"/>
  <c r="E70" i="1"/>
  <c r="E59" i="1"/>
  <c r="E48" i="1"/>
  <c r="E44" i="1"/>
  <c r="E40" i="1"/>
  <c r="E35" i="1"/>
  <c r="E34" i="1"/>
  <c r="E27" i="1"/>
  <c r="E144" i="1"/>
  <c r="E143" i="1"/>
  <c r="E142" i="1"/>
  <c r="E99" i="1"/>
  <c r="E97" i="1"/>
  <c r="E94" i="1"/>
  <c r="E95" i="1"/>
  <c r="E93" i="1"/>
  <c r="E66" i="1"/>
  <c r="E98" i="1"/>
  <c r="E172" i="1"/>
  <c r="E152" i="1"/>
  <c r="E153" i="1"/>
  <c r="E163" i="1"/>
  <c r="E154" i="1"/>
  <c r="E141" i="1"/>
  <c r="E136" i="1"/>
  <c r="E135" i="1"/>
  <c r="E133" i="1"/>
  <c r="E175" i="1"/>
  <c r="E73" i="1"/>
  <c r="E54" i="1"/>
  <c r="E174" i="1"/>
  <c r="E192" i="1"/>
  <c r="E173" i="1"/>
  <c r="E171" i="1"/>
  <c r="E162" i="1"/>
  <c r="E128" i="1"/>
  <c r="E82" i="1"/>
  <c r="E30" i="1"/>
  <c r="E29" i="1"/>
  <c r="E42" i="1"/>
  <c r="E89" i="1"/>
  <c r="E86" i="1"/>
  <c r="E26" i="1"/>
  <c r="E91" i="1"/>
  <c r="E83" i="1"/>
  <c r="E45" i="1"/>
  <c r="E188" i="1"/>
  <c r="E170" i="1"/>
  <c r="E184" i="1"/>
  <c r="E41" i="1"/>
  <c r="E52" i="1"/>
  <c r="E53" i="1"/>
  <c r="E164" i="1"/>
  <c r="E195" i="1"/>
</calcChain>
</file>

<file path=xl/sharedStrings.xml><?xml version="1.0" encoding="utf-8"?>
<sst xmlns="http://schemas.openxmlformats.org/spreadsheetml/2006/main" count="541" uniqueCount="267">
  <si>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</si>
  <si>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</si>
  <si>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</si>
  <si>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</si>
  <si>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</si>
  <si>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</si>
  <si>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</si>
  <si>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</si>
  <si>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</si>
  <si>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</si>
  <si>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</si>
  <si>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</si>
  <si>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</si>
  <si>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</si>
  <si>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</si>
  <si>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</si>
  <si>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</si>
  <si>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</si>
  <si>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</si>
  <si>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</si>
  <si>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</si>
  <si>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</si>
  <si>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</si>
  <si>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</si>
  <si>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</si>
  <si>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</si>
  <si>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</si>
  <si>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</si>
  <si>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</si>
  <si>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</si>
  <si>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</si>
  <si>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</si>
  <si>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</si>
  <si>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</si>
  <si>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</si>
  <si>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</si>
  <si>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</si>
  <si>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</si>
  <si>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</si>
  <si>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</si>
  <si>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</si>
  <si>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</si>
  <si>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</si>
  <si>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</si>
  <si>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</si>
  <si>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</si>
  <si>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</si>
  <si>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</si>
  <si>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</si>
  <si>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</si>
  <si>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</si>
  <si>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</si>
  <si>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</si>
  <si>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</si>
  <si>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</si>
  <si>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</si>
  <si>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</si>
  <si>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</si>
  <si>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</si>
  <si>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</si>
  <si>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</si>
  <si>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</si>
  <si>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</si>
  <si>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</si>
  <si>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</si>
  <si>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</si>
  <si>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</si>
  <si>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</si>
  <si>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</si>
  <si>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</si>
  <si>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</si>
  <si>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</si>
  <si>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</si>
  <si>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</si>
  <si>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</si>
  <si>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</si>
  <si>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</si>
  <si>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</si>
  <si>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</si>
  <si>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</si>
  <si>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</si>
  <si>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</si>
  <si>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</si>
  <si>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</si>
  <si>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</si>
  <si>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</si>
  <si>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</si>
  <si>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</si>
  <si>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</si>
  <si>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</si>
  <si>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</si>
  <si>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</si>
  <si>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</si>
  <si>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</si>
  <si>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</si>
  <si>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</si>
  <si>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</si>
  <si>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</si>
  <si>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</si>
  <si>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</si>
  <si>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</si>
  <si>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</si>
  <si>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</si>
  <si>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</si>
  <si>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</si>
  <si>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</si>
  <si>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</si>
  <si>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</si>
  <si>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</si>
  <si>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</si>
  <si>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</si>
  <si>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</si>
  <si>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</si>
  <si>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</si>
  <si>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</si>
  <si>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</si>
  <si>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</si>
  <si>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</si>
  <si>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</si>
  <si>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</si>
  <si>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</si>
  <si>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</si>
  <si>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</si>
  <si>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</si>
  <si>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</si>
  <si>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</si>
  <si>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</si>
  <si>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</si>
  <si>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</si>
  <si>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</si>
  <si>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</si>
  <si>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</si>
  <si>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</si>
  <si>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</si>
  <si>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</si>
  <si>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</si>
  <si>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</si>
  <si>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</si>
  <si>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</si>
  <si>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</si>
  <si>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</si>
  <si>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</si>
  <si>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</si>
  <si>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</si>
  <si>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</si>
  <si>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</si>
  <si>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</si>
  <si>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</si>
  <si>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</si>
  <si>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</si>
  <si>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</si>
  <si>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</si>
  <si>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</si>
  <si>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</si>
  <si>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</si>
  <si>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</si>
  <si>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</si>
  <si>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</si>
  <si>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</si>
  <si>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</si>
  <si>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</si>
  <si>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</si>
  <si>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</si>
  <si>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</si>
  <si>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</si>
  <si>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</si>
  <si>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</si>
  <si>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</si>
  <si>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</si>
  <si>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</si>
  <si>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</si>
  <si>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</si>
  <si>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</si>
  <si>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</si>
  <si>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</si>
  <si>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</si>
  <si>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</si>
  <si>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</si>
  <si>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</si>
  <si>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</si>
  <si>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</si>
  <si>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</si>
  <si>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</si>
  <si>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</si>
  <si>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</si>
  <si>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</si>
  <si>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</si>
  <si>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</si>
  <si>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</si>
  <si>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</si>
  <si>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</si>
  <si>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</si>
  <si>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</si>
  <si>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</si>
  <si>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</si>
  <si>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</si>
  <si>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</si>
  <si>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</si>
  <si>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</si>
  <si>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</si>
  <si>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</si>
  <si>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</si>
  <si>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</si>
  <si>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</si>
  <si>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</si>
  <si>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</si>
  <si>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</si>
  <si>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</si>
  <si>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</si>
  <si>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</si>
  <si>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</si>
  <si>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</si>
  <si>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</si>
  <si>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</si>
  <si>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</si>
  <si>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</si>
  <si>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</si>
  <si>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</si>
  <si>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</si>
  <si>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</si>
  <si>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</si>
  <si>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</si>
  <si>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</si>
  <si>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</si>
  <si>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</si>
  <si>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</si>
  <si>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</si>
  <si>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</si>
  <si>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</si>
  <si>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</si>
  <si>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</si>
  <si>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</si>
  <si>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</si>
  <si>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</si>
  <si>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</si>
  <si>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</si>
  <si>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</si>
  <si>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</si>
  <si>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</si>
  <si>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</si>
  <si>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</si>
  <si>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</si>
  <si>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</si>
  <si>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</si>
  <si>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</si>
  <si>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</si>
  <si>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</si>
  <si>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</si>
  <si>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</si>
  <si>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</si>
  <si>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</si>
  <si>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</si>
  <si>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</si>
  <si>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</si>
  <si>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</si>
  <si>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</si>
  <si>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</si>
  <si>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</si>
  <si>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</si>
  <si>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</si>
  <si>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</si>
  <si>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</si>
  <si>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</si>
  <si>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</si>
  <si>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</si>
  <si>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</si>
  <si>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на (за)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</si>
</sst>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9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2" xfId="0" applyNumberFormat="1" applyFont="1" applyFill="1" applyBorder="1" applyAlignment="1">
      <alignment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12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15" fillId="2" borderId="3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15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15" fillId="2" borderId="0" xfId="0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0"/>
  <sheetViews>
    <sheetView tabSelected="1" view="pageBreakPreview" zoomScale="110" zoomScaleNormal="130" zoomScaleSheetLayoutView="110" workbookViewId="0">
      <selection activeCell="D27" sqref="D27"/>
    </sheetView>
  </sheetViews>
  <sheetFormatPr defaultRowHeight="15" x14ac:dyDescent="0.25"/>
  <cols>
    <col min="1" max="1" width="28" style="18" customWidth="1"/>
    <col min="2" max="2" width="27.28515625" style="19" customWidth="1"/>
    <col min="3" max="3" width="31" style="20" customWidth="1"/>
    <col min="4" max="4" width="6.5703125" style="47" customWidth="1"/>
    <col min="5" max="5" width="11.28515625" style="56" customWidth="1"/>
    <col min="6" max="6" width="11.140625" style="39" customWidth="1"/>
    <col min="7" max="7" width="11.28515625" style="33" customWidth="1"/>
    <col min="8" max="8" width="12.7109375" style="20" customWidth="1"/>
  </cols>
  <sheetData>
    <row r="2" spans="1:6" x14ac:dyDescent="0.25">
      <c r="F2" s="39" t="s">
        <v>12</v>
      </c>
    </row>
    <row r="3" spans="1:6" x14ac:dyDescent="0.25">
      <c r="F3" s="39" t="s">
        <v>13</v>
      </c>
    </row>
    <row r="4" spans="1:6" x14ac:dyDescent="0.25">
      <c r="F4" s="39" t="s">
        <v>14</v>
      </c>
    </row>
    <row r="6" spans="1:6" x14ac:dyDescent="0.25">
      <c r="A6" s="94" t="s">
        <v>0</v>
      </c>
      <c r="B6" s="94"/>
      <c r="C6" s="94"/>
      <c r="D6" s="94"/>
      <c r="E6" s="94"/>
      <c r="F6" s="94"/>
    </row>
    <row r="7" spans="1:6" x14ac:dyDescent="0.25">
      <c r="A7" s="21"/>
    </row>
    <row r="8" spans="1:6" x14ac:dyDescent="0.25">
      <c r="A8" s="95" t="s">
        <v>6</v>
      </c>
      <c r="B8" s="95"/>
      <c r="C8" s="95"/>
      <c r="D8" s="95"/>
      <c r="E8" s="95"/>
      <c r="F8" s="95"/>
    </row>
    <row r="9" spans="1:6" x14ac:dyDescent="0.25">
      <c r="A9" s="95" t="s">
        <v>7</v>
      </c>
      <c r="B9" s="95"/>
      <c r="C9" s="95"/>
      <c r="D9" s="95"/>
      <c r="E9" s="95"/>
      <c r="F9" s="95"/>
    </row>
    <row r="10" spans="1:6" x14ac:dyDescent="0.25">
      <c r="A10" s="95" t="s">
        <v>8</v>
      </c>
      <c r="B10" s="95"/>
      <c r="C10" s="95"/>
      <c r="D10" s="95"/>
      <c r="E10" s="95"/>
      <c r="F10" s="95"/>
    </row>
    <row r="11" spans="1:6" x14ac:dyDescent="0.25">
      <c r="A11" s="95" t="s">
        <v>9</v>
      </c>
      <c r="B11" s="95"/>
      <c r="C11" s="95"/>
      <c r="D11" s="95"/>
      <c r="E11" s="95"/>
      <c r="F11" s="95"/>
    </row>
    <row r="12" spans="1:6" x14ac:dyDescent="0.25">
      <c r="A12" s="96" t="s">
        <v>131</v>
      </c>
      <c r="B12" s="95"/>
      <c r="C12" s="95"/>
      <c r="D12" s="95"/>
      <c r="E12" s="95"/>
      <c r="F12" s="95"/>
    </row>
    <row r="13" spans="1:6" x14ac:dyDescent="0.25">
      <c r="A13" s="95" t="s">
        <v>10</v>
      </c>
      <c r="B13" s="95"/>
      <c r="C13" s="95"/>
      <c r="D13" s="95"/>
      <c r="E13" s="95"/>
      <c r="F13" s="95"/>
    </row>
    <row r="14" spans="1:6" x14ac:dyDescent="0.25">
      <c r="A14" s="95" t="s">
        <v>266</v>
      </c>
      <c r="B14" s="95"/>
      <c r="C14" s="95"/>
      <c r="D14" s="95"/>
      <c r="E14" s="95"/>
      <c r="F14" s="95"/>
    </row>
    <row r="15" spans="1:6" x14ac:dyDescent="0.25">
      <c r="A15" s="95" t="s">
        <v>11</v>
      </c>
      <c r="B15" s="95"/>
      <c r="C15" s="95"/>
      <c r="D15" s="95"/>
      <c r="E15" s="95"/>
      <c r="F15" s="95"/>
    </row>
    <row r="16" spans="1:6" x14ac:dyDescent="0.25">
      <c r="A16" s="95"/>
      <c r="B16" s="95"/>
      <c r="C16" s="95"/>
      <c r="D16" s="95"/>
      <c r="E16" s="95"/>
      <c r="F16" s="95"/>
    </row>
    <row r="17" spans="1:7" x14ac:dyDescent="0.25">
      <c r="A17" s="96" t="s">
        <v>254</v>
      </c>
      <c r="B17" s="96"/>
      <c r="C17" s="96"/>
      <c r="D17" s="96"/>
      <c r="E17" s="96"/>
      <c r="F17" s="96"/>
    </row>
    <row r="18" spans="1:7" x14ac:dyDescent="0.25">
      <c r="A18" s="95" t="s">
        <v>255</v>
      </c>
      <c r="B18" s="95"/>
      <c r="C18" s="95"/>
      <c r="D18" s="95"/>
      <c r="E18" s="95"/>
      <c r="F18" s="95"/>
    </row>
    <row r="19" spans="1:7" ht="15.75" thickBot="1" x14ac:dyDescent="0.3">
      <c r="A19" s="21"/>
    </row>
    <row r="20" spans="1:7" ht="135.75" thickBot="1" x14ac:dyDescent="0.3">
      <c r="A20" s="22" t="s">
        <v>1</v>
      </c>
      <c r="B20" s="23" t="s">
        <v>2</v>
      </c>
      <c r="C20" s="23" t="s">
        <v>3</v>
      </c>
      <c r="D20" s="23" t="s">
        <v>4</v>
      </c>
      <c r="E20" s="57" t="s">
        <v>211</v>
      </c>
      <c r="F20" s="30" t="s">
        <v>212</v>
      </c>
      <c r="G20" s="30" t="s">
        <v>213</v>
      </c>
    </row>
    <row r="21" spans="1:7" ht="15.75" thickBot="1" x14ac:dyDescent="0.3">
      <c r="A21" s="22">
        <v>1</v>
      </c>
      <c r="B21" s="23">
        <v>2</v>
      </c>
      <c r="C21" s="23">
        <v>3</v>
      </c>
      <c r="D21" s="22">
        <v>4</v>
      </c>
      <c r="E21" s="58">
        <v>5</v>
      </c>
      <c r="F21" s="40">
        <v>6</v>
      </c>
      <c r="G21" s="37">
        <v>7</v>
      </c>
    </row>
    <row r="22" spans="1:7" ht="30" x14ac:dyDescent="0.25">
      <c r="A22" s="2" t="s">
        <v>15</v>
      </c>
      <c r="B22" s="73" t="s">
        <v>18</v>
      </c>
      <c r="C22" s="3" t="s">
        <v>130</v>
      </c>
      <c r="D22" s="48">
        <v>5</v>
      </c>
      <c r="E22" s="59">
        <f>52.724/1000</f>
        <v>5.2724E-2</v>
      </c>
      <c r="F22" s="41"/>
      <c r="G22" s="34"/>
    </row>
    <row r="23" spans="1:7" ht="37.15" customHeight="1" x14ac:dyDescent="0.25">
      <c r="A23" s="2" t="s">
        <v>15</v>
      </c>
      <c r="B23" s="73" t="s">
        <v>19</v>
      </c>
      <c r="C23" s="3" t="s">
        <v>167</v>
      </c>
      <c r="D23" s="46">
        <v>5</v>
      </c>
      <c r="E23" s="59">
        <f>19.7/1000</f>
        <v>1.9699999999999999E-2</v>
      </c>
      <c r="F23" s="41"/>
      <c r="G23" s="34"/>
    </row>
    <row r="24" spans="1:7" ht="30" x14ac:dyDescent="0.25">
      <c r="A24" s="2" t="s">
        <v>15</v>
      </c>
      <c r="B24" s="73" t="s">
        <v>16</v>
      </c>
      <c r="C24" s="3" t="s">
        <v>129</v>
      </c>
      <c r="D24" s="46">
        <v>3</v>
      </c>
      <c r="E24" s="59">
        <f>1375.38/1000</f>
        <v>1.37538</v>
      </c>
      <c r="F24" s="59"/>
      <c r="G24" s="34"/>
    </row>
    <row r="25" spans="1:7" ht="30" x14ac:dyDescent="0.25">
      <c r="A25" s="2" t="s">
        <v>15</v>
      </c>
      <c r="B25" s="73" t="s">
        <v>17</v>
      </c>
      <c r="C25" s="3" t="s">
        <v>130</v>
      </c>
      <c r="D25" s="46">
        <v>4</v>
      </c>
      <c r="E25" s="59">
        <f>419.118/1000</f>
        <v>0.41911799999999999</v>
      </c>
      <c r="F25" s="42"/>
      <c r="G25" s="34"/>
    </row>
    <row r="26" spans="1:7" ht="45" x14ac:dyDescent="0.25">
      <c r="A26" s="2" t="s">
        <v>15</v>
      </c>
      <c r="B26" s="74" t="s">
        <v>170</v>
      </c>
      <c r="C26" s="4" t="s">
        <v>131</v>
      </c>
      <c r="D26" s="5">
        <v>3</v>
      </c>
      <c r="E26" s="59">
        <f>1.449/1000</f>
        <v>1.449E-3</v>
      </c>
      <c r="F26" s="41"/>
      <c r="G26" s="34"/>
    </row>
    <row r="27" spans="1:7" ht="60" x14ac:dyDescent="0.25">
      <c r="A27" s="2" t="s">
        <v>15</v>
      </c>
      <c r="B27" s="74" t="s">
        <v>171</v>
      </c>
      <c r="C27" s="4" t="s">
        <v>131</v>
      </c>
      <c r="D27" s="5">
        <v>3</v>
      </c>
      <c r="E27" s="59">
        <f>0.706/1000</f>
        <v>7.0599999999999992E-4</v>
      </c>
      <c r="F27" s="41"/>
      <c r="G27" s="34"/>
    </row>
    <row r="28" spans="1:7" ht="45" x14ac:dyDescent="0.25">
      <c r="A28" s="6" t="s">
        <v>20</v>
      </c>
      <c r="B28" s="86" t="s">
        <v>237</v>
      </c>
      <c r="C28" s="6" t="s">
        <v>132</v>
      </c>
      <c r="D28" s="46">
        <v>6</v>
      </c>
      <c r="E28" s="60">
        <f>90/1000</f>
        <v>0.09</v>
      </c>
      <c r="F28" s="42"/>
      <c r="G28" s="34"/>
    </row>
    <row r="29" spans="1:7" ht="45" x14ac:dyDescent="0.25">
      <c r="A29" s="6" t="s">
        <v>20</v>
      </c>
      <c r="B29" s="86" t="s">
        <v>236</v>
      </c>
      <c r="C29" s="87" t="s">
        <v>133</v>
      </c>
      <c r="D29" s="46">
        <v>5</v>
      </c>
      <c r="E29" s="60">
        <f>40/1000</f>
        <v>0.04</v>
      </c>
      <c r="F29" s="42"/>
      <c r="G29" s="34"/>
    </row>
    <row r="30" spans="1:7" ht="45" x14ac:dyDescent="0.25">
      <c r="A30" s="6" t="s">
        <v>20</v>
      </c>
      <c r="B30" s="86" t="s">
        <v>22</v>
      </c>
      <c r="C30" s="87" t="s">
        <v>133</v>
      </c>
      <c r="D30" s="46">
        <v>6</v>
      </c>
      <c r="E30" s="60">
        <f>3.6/1000</f>
        <v>3.5999999999999999E-3</v>
      </c>
      <c r="F30" s="31"/>
      <c r="G30" s="34"/>
    </row>
    <row r="31" spans="1:7" ht="30" x14ac:dyDescent="0.25">
      <c r="A31" s="6" t="s">
        <v>23</v>
      </c>
      <c r="B31" s="73" t="s">
        <v>24</v>
      </c>
      <c r="C31" s="38" t="s">
        <v>168</v>
      </c>
      <c r="D31" s="46">
        <v>5</v>
      </c>
      <c r="E31" s="60">
        <f>110/1000</f>
        <v>0.11</v>
      </c>
      <c r="F31" s="42"/>
      <c r="G31" s="34"/>
    </row>
    <row r="32" spans="1:7" ht="30" x14ac:dyDescent="0.25">
      <c r="A32" s="6" t="s">
        <v>23</v>
      </c>
      <c r="B32" s="73" t="s">
        <v>21</v>
      </c>
      <c r="C32" s="38" t="s">
        <v>134</v>
      </c>
      <c r="D32" s="46">
        <v>5</v>
      </c>
      <c r="E32" s="55">
        <f>120/1000</f>
        <v>0.12</v>
      </c>
      <c r="F32" s="42"/>
      <c r="G32" s="34"/>
    </row>
    <row r="33" spans="1:7" ht="45" x14ac:dyDescent="0.25">
      <c r="A33" s="6" t="s">
        <v>23</v>
      </c>
      <c r="B33" s="74" t="s">
        <v>172</v>
      </c>
      <c r="C33" s="7" t="s">
        <v>131</v>
      </c>
      <c r="D33" s="8">
        <v>3</v>
      </c>
      <c r="E33" s="61">
        <f>2.416/1000</f>
        <v>2.4159999999999997E-3</v>
      </c>
      <c r="F33" s="31"/>
      <c r="G33" s="34"/>
    </row>
    <row r="34" spans="1:7" ht="60" x14ac:dyDescent="0.25">
      <c r="A34" s="6" t="s">
        <v>23</v>
      </c>
      <c r="B34" s="74" t="s">
        <v>173</v>
      </c>
      <c r="C34" s="7" t="s">
        <v>131</v>
      </c>
      <c r="D34" s="8">
        <v>3</v>
      </c>
      <c r="E34" s="61">
        <f>2.085/1000</f>
        <v>2.085E-3</v>
      </c>
      <c r="F34" s="31"/>
      <c r="G34" s="34"/>
    </row>
    <row r="35" spans="1:7" ht="60" x14ac:dyDescent="0.25">
      <c r="A35" s="6" t="s">
        <v>23</v>
      </c>
      <c r="B35" s="74" t="s">
        <v>25</v>
      </c>
      <c r="C35" s="7" t="s">
        <v>131</v>
      </c>
      <c r="D35" s="8">
        <v>3</v>
      </c>
      <c r="E35" s="61">
        <f>1/1000</f>
        <v>1E-3</v>
      </c>
      <c r="F35" s="31"/>
      <c r="G35" s="34"/>
    </row>
    <row r="36" spans="1:7" x14ac:dyDescent="0.25">
      <c r="A36" s="6" t="s">
        <v>26</v>
      </c>
      <c r="B36" s="86" t="s">
        <v>27</v>
      </c>
      <c r="C36" s="6" t="s">
        <v>135</v>
      </c>
      <c r="D36" s="46">
        <v>3</v>
      </c>
      <c r="E36" s="55">
        <f>2079/1000</f>
        <v>2.0790000000000002</v>
      </c>
      <c r="F36" s="42"/>
      <c r="G36" s="34"/>
    </row>
    <row r="37" spans="1:7" x14ac:dyDescent="0.25">
      <c r="A37" s="6" t="s">
        <v>26</v>
      </c>
      <c r="B37" s="88" t="s">
        <v>28</v>
      </c>
      <c r="C37" s="6" t="s">
        <v>28</v>
      </c>
      <c r="D37" s="46">
        <v>8</v>
      </c>
      <c r="E37" s="55">
        <f>1048/1000</f>
        <v>1.048</v>
      </c>
      <c r="F37" s="42"/>
      <c r="G37" s="34"/>
    </row>
    <row r="38" spans="1:7" ht="30.75" customHeight="1" x14ac:dyDescent="0.25">
      <c r="A38" s="2" t="s">
        <v>29</v>
      </c>
      <c r="B38" s="89" t="s">
        <v>30</v>
      </c>
      <c r="C38" s="2" t="s">
        <v>136</v>
      </c>
      <c r="D38" s="46">
        <v>4</v>
      </c>
      <c r="E38" s="55">
        <f>914.058/1000</f>
        <v>0.91405800000000004</v>
      </c>
      <c r="F38" s="42"/>
      <c r="G38" s="34"/>
    </row>
    <row r="39" spans="1:7" x14ac:dyDescent="0.25">
      <c r="A39" s="2" t="s">
        <v>29</v>
      </c>
      <c r="B39" s="74" t="s">
        <v>31</v>
      </c>
      <c r="C39" s="2" t="s">
        <v>136</v>
      </c>
      <c r="D39" s="46">
        <v>4</v>
      </c>
      <c r="E39" s="55">
        <f>613.796/1000</f>
        <v>0.61379600000000001</v>
      </c>
      <c r="F39" s="42"/>
      <c r="G39" s="34"/>
    </row>
    <row r="40" spans="1:7" ht="31.15" customHeight="1" x14ac:dyDescent="0.25">
      <c r="A40" s="2" t="s">
        <v>29</v>
      </c>
      <c r="B40" s="74" t="s">
        <v>32</v>
      </c>
      <c r="C40" s="7" t="s">
        <v>169</v>
      </c>
      <c r="D40" s="46">
        <v>4</v>
      </c>
      <c r="E40" s="62">
        <f>110/1000</f>
        <v>0.11</v>
      </c>
      <c r="F40" s="42"/>
      <c r="G40" s="34"/>
    </row>
    <row r="41" spans="1:7" x14ac:dyDescent="0.25">
      <c r="A41" s="2" t="s">
        <v>29</v>
      </c>
      <c r="B41" s="74" t="s">
        <v>33</v>
      </c>
      <c r="C41" s="7" t="s">
        <v>33</v>
      </c>
      <c r="D41" s="46">
        <v>8</v>
      </c>
      <c r="E41" s="63">
        <f>20/1000</f>
        <v>0.02</v>
      </c>
      <c r="F41" s="31"/>
      <c r="G41" s="34"/>
    </row>
    <row r="42" spans="1:7" ht="45" x14ac:dyDescent="0.25">
      <c r="A42" s="2" t="s">
        <v>29</v>
      </c>
      <c r="B42" s="74" t="s">
        <v>174</v>
      </c>
      <c r="C42" s="7" t="s">
        <v>131</v>
      </c>
      <c r="D42" s="5">
        <v>3</v>
      </c>
      <c r="E42" s="61">
        <f>4.032/1000</f>
        <v>4.032E-3</v>
      </c>
      <c r="F42" s="31"/>
      <c r="G42" s="34"/>
    </row>
    <row r="43" spans="1:7" ht="60" x14ac:dyDescent="0.25">
      <c r="A43" s="2" t="s">
        <v>29</v>
      </c>
      <c r="B43" s="74" t="s">
        <v>175</v>
      </c>
      <c r="C43" s="7" t="s">
        <v>131</v>
      </c>
      <c r="D43" s="5">
        <v>3</v>
      </c>
      <c r="E43" s="55">
        <f>1.44/1000</f>
        <v>1.4399999999999999E-3</v>
      </c>
      <c r="F43" s="42"/>
      <c r="G43" s="34"/>
    </row>
    <row r="44" spans="1:7" ht="60" x14ac:dyDescent="0.25">
      <c r="A44" s="2" t="s">
        <v>29</v>
      </c>
      <c r="B44" s="74" t="s">
        <v>176</v>
      </c>
      <c r="C44" s="7" t="s">
        <v>131</v>
      </c>
      <c r="D44" s="5">
        <v>3</v>
      </c>
      <c r="E44" s="55">
        <f>0.58/1000</f>
        <v>5.8E-4</v>
      </c>
      <c r="F44" s="42"/>
      <c r="G44" s="34"/>
    </row>
    <row r="45" spans="1:7" ht="60" x14ac:dyDescent="0.25">
      <c r="A45" s="2" t="s">
        <v>29</v>
      </c>
      <c r="B45" s="73" t="s">
        <v>216</v>
      </c>
      <c r="C45" s="7" t="s">
        <v>217</v>
      </c>
      <c r="D45" s="5">
        <v>4</v>
      </c>
      <c r="E45" s="61">
        <f>11/1000</f>
        <v>1.0999999999999999E-2</v>
      </c>
      <c r="F45" s="42"/>
      <c r="G45" s="34"/>
    </row>
    <row r="46" spans="1:7" ht="30" x14ac:dyDescent="0.25">
      <c r="A46" s="2" t="s">
        <v>29</v>
      </c>
      <c r="B46" s="74" t="s">
        <v>35</v>
      </c>
      <c r="C46" s="7" t="s">
        <v>137</v>
      </c>
      <c r="D46" s="5">
        <v>6</v>
      </c>
      <c r="E46" s="64">
        <f>9.5/1000</f>
        <v>9.4999999999999998E-3</v>
      </c>
      <c r="F46" s="42"/>
      <c r="G46" s="34"/>
    </row>
    <row r="47" spans="1:7" ht="45" x14ac:dyDescent="0.25">
      <c r="A47" s="2" t="s">
        <v>29</v>
      </c>
      <c r="B47" s="73" t="s">
        <v>220</v>
      </c>
      <c r="C47" s="90" t="s">
        <v>219</v>
      </c>
      <c r="D47" s="5">
        <v>6</v>
      </c>
      <c r="E47" s="55">
        <f>1/1000</f>
        <v>1E-3</v>
      </c>
      <c r="F47" s="42"/>
      <c r="G47" s="34"/>
    </row>
    <row r="48" spans="1:7" ht="45" x14ac:dyDescent="0.25">
      <c r="A48" s="2" t="s">
        <v>29</v>
      </c>
      <c r="B48" s="73" t="s">
        <v>221</v>
      </c>
      <c r="C48" s="7" t="s">
        <v>169</v>
      </c>
      <c r="D48" s="46">
        <v>6</v>
      </c>
      <c r="E48" s="55">
        <f>4/1000</f>
        <v>4.0000000000000001E-3</v>
      </c>
      <c r="F48" s="31"/>
      <c r="G48" s="34"/>
    </row>
    <row r="49" spans="1:7" ht="30" x14ac:dyDescent="0.25">
      <c r="A49" s="2" t="s">
        <v>29</v>
      </c>
      <c r="B49" s="73" t="s">
        <v>34</v>
      </c>
      <c r="C49" s="38" t="s">
        <v>138</v>
      </c>
      <c r="D49" s="46">
        <v>7</v>
      </c>
      <c r="E49" s="65">
        <f>1.2/1000</f>
        <v>1.1999999999999999E-3</v>
      </c>
      <c r="F49" s="42"/>
      <c r="G49" s="34"/>
    </row>
    <row r="50" spans="1:7" ht="45" x14ac:dyDescent="0.25">
      <c r="A50" s="2" t="s">
        <v>29</v>
      </c>
      <c r="B50" s="73" t="s">
        <v>215</v>
      </c>
      <c r="C50" s="7" t="s">
        <v>169</v>
      </c>
      <c r="D50" s="46">
        <v>6</v>
      </c>
      <c r="E50" s="55">
        <f>2.7/1000</f>
        <v>2.7000000000000001E-3</v>
      </c>
      <c r="F50" s="42"/>
      <c r="G50" s="34"/>
    </row>
    <row r="51" spans="1:7" ht="45" x14ac:dyDescent="0.25">
      <c r="A51" s="2" t="s">
        <v>29</v>
      </c>
      <c r="B51" s="73" t="s">
        <v>218</v>
      </c>
      <c r="C51" s="38" t="s">
        <v>139</v>
      </c>
      <c r="D51" s="46">
        <v>7</v>
      </c>
      <c r="E51" s="61">
        <v>0</v>
      </c>
      <c r="F51" s="31"/>
      <c r="G51" s="34"/>
    </row>
    <row r="52" spans="1:7" ht="30" x14ac:dyDescent="0.25">
      <c r="A52" s="2" t="s">
        <v>29</v>
      </c>
      <c r="B52" s="73" t="s">
        <v>177</v>
      </c>
      <c r="C52" s="38" t="s">
        <v>139</v>
      </c>
      <c r="D52" s="46">
        <v>7</v>
      </c>
      <c r="E52" s="61">
        <f>0.133/1000</f>
        <v>1.3300000000000001E-4</v>
      </c>
      <c r="F52" s="31"/>
      <c r="G52" s="34"/>
    </row>
    <row r="53" spans="1:7" ht="45" x14ac:dyDescent="0.25">
      <c r="A53" s="2" t="s">
        <v>29</v>
      </c>
      <c r="B53" s="73" t="s">
        <v>36</v>
      </c>
      <c r="C53" s="38" t="s">
        <v>139</v>
      </c>
      <c r="D53" s="46">
        <v>7</v>
      </c>
      <c r="E53" s="61">
        <f>0.133/1000</f>
        <v>1.3300000000000001E-4</v>
      </c>
      <c r="F53" s="31"/>
      <c r="G53" s="34"/>
    </row>
    <row r="54" spans="1:7" ht="30" x14ac:dyDescent="0.25">
      <c r="A54" s="2" t="s">
        <v>29</v>
      </c>
      <c r="B54" s="74" t="s">
        <v>37</v>
      </c>
      <c r="C54" s="7" t="s">
        <v>140</v>
      </c>
      <c r="D54" s="46">
        <v>7</v>
      </c>
      <c r="E54" s="55">
        <f>0/1000</f>
        <v>0</v>
      </c>
      <c r="F54" s="31"/>
      <c r="G54" s="34"/>
    </row>
    <row r="55" spans="1:7" ht="60" x14ac:dyDescent="0.25">
      <c r="A55" s="1" t="s">
        <v>29</v>
      </c>
      <c r="B55" s="91" t="s">
        <v>178</v>
      </c>
      <c r="C55" s="92" t="s">
        <v>179</v>
      </c>
      <c r="D55" s="49">
        <v>7</v>
      </c>
      <c r="E55" s="66">
        <v>0</v>
      </c>
      <c r="F55" s="44"/>
      <c r="G55" s="35"/>
    </row>
    <row r="56" spans="1:7" ht="60" x14ac:dyDescent="0.25">
      <c r="A56" s="1" t="s">
        <v>29</v>
      </c>
      <c r="B56" s="91" t="s">
        <v>180</v>
      </c>
      <c r="C56" s="92" t="s">
        <v>179</v>
      </c>
      <c r="D56" s="49">
        <v>7</v>
      </c>
      <c r="E56" s="55">
        <v>0</v>
      </c>
      <c r="F56" s="44"/>
      <c r="G56" s="35"/>
    </row>
    <row r="57" spans="1:7" ht="60" x14ac:dyDescent="0.25">
      <c r="A57" s="1" t="s">
        <v>29</v>
      </c>
      <c r="B57" s="91" t="s">
        <v>38</v>
      </c>
      <c r="C57" s="92" t="s">
        <v>179</v>
      </c>
      <c r="D57" s="49">
        <v>7</v>
      </c>
      <c r="E57" s="66">
        <v>0</v>
      </c>
      <c r="F57" s="44"/>
      <c r="G57" s="35"/>
    </row>
    <row r="58" spans="1:7" ht="43.9" customHeight="1" x14ac:dyDescent="0.25">
      <c r="A58" s="1" t="s">
        <v>29</v>
      </c>
      <c r="B58" s="91" t="s">
        <v>233</v>
      </c>
      <c r="C58" s="92" t="s">
        <v>169</v>
      </c>
      <c r="D58" s="49">
        <v>6</v>
      </c>
      <c r="E58" s="66">
        <f>3.2/1000</f>
        <v>3.2000000000000002E-3</v>
      </c>
      <c r="F58" s="69"/>
      <c r="G58" s="44"/>
    </row>
    <row r="59" spans="1:7" ht="38.25" customHeight="1" x14ac:dyDescent="0.25">
      <c r="A59" s="1" t="s">
        <v>29</v>
      </c>
      <c r="B59" s="91" t="s">
        <v>234</v>
      </c>
      <c r="C59" s="92" t="s">
        <v>169</v>
      </c>
      <c r="D59" s="49">
        <v>6</v>
      </c>
      <c r="E59" s="66">
        <f>1/1000</f>
        <v>1E-3</v>
      </c>
      <c r="F59" s="44"/>
      <c r="G59" s="35"/>
    </row>
    <row r="60" spans="1:7" ht="45" x14ac:dyDescent="0.25">
      <c r="A60" s="1" t="s">
        <v>29</v>
      </c>
      <c r="B60" s="91" t="s">
        <v>181</v>
      </c>
      <c r="C60" s="92" t="s">
        <v>179</v>
      </c>
      <c r="D60" s="49">
        <v>7</v>
      </c>
      <c r="E60" s="66">
        <v>0</v>
      </c>
      <c r="F60" s="44"/>
      <c r="G60" s="35"/>
    </row>
    <row r="61" spans="1:7" ht="59.45" customHeight="1" x14ac:dyDescent="0.25">
      <c r="A61" s="1" t="s">
        <v>29</v>
      </c>
      <c r="B61" s="91" t="s">
        <v>238</v>
      </c>
      <c r="C61" s="92" t="s">
        <v>239</v>
      </c>
      <c r="D61" s="49">
        <v>7</v>
      </c>
      <c r="E61" s="66">
        <f>4/1000</f>
        <v>4.0000000000000001E-3</v>
      </c>
      <c r="F61" s="44"/>
      <c r="G61" s="35"/>
    </row>
    <row r="62" spans="1:7" ht="60" customHeight="1" x14ac:dyDescent="0.25">
      <c r="A62" s="1" t="s">
        <v>29</v>
      </c>
      <c r="B62" s="91" t="s">
        <v>243</v>
      </c>
      <c r="C62" s="92" t="s">
        <v>244</v>
      </c>
      <c r="D62" s="49">
        <v>4</v>
      </c>
      <c r="E62" s="55">
        <f>2120/1000</f>
        <v>2.12</v>
      </c>
      <c r="F62" s="42"/>
      <c r="G62" s="35"/>
    </row>
    <row r="63" spans="1:7" x14ac:dyDescent="0.25">
      <c r="A63" s="2" t="s">
        <v>227</v>
      </c>
      <c r="B63" s="89" t="s">
        <v>40</v>
      </c>
      <c r="C63" s="10" t="s">
        <v>141</v>
      </c>
      <c r="D63" s="46">
        <v>4</v>
      </c>
      <c r="E63" s="67">
        <f>550/1000</f>
        <v>0.55000000000000004</v>
      </c>
      <c r="F63" s="67"/>
      <c r="G63" s="34"/>
    </row>
    <row r="64" spans="1:7" x14ac:dyDescent="0.25">
      <c r="A64" s="2" t="s">
        <v>227</v>
      </c>
      <c r="B64" s="74" t="s">
        <v>39</v>
      </c>
      <c r="C64" s="10" t="s">
        <v>141</v>
      </c>
      <c r="D64" s="46">
        <v>4</v>
      </c>
      <c r="E64" s="67">
        <f>1000/1000</f>
        <v>1</v>
      </c>
      <c r="F64" s="67"/>
      <c r="G64" s="34"/>
    </row>
    <row r="65" spans="1:7" ht="72" customHeight="1" x14ac:dyDescent="0.25">
      <c r="A65" s="2" t="s">
        <v>227</v>
      </c>
      <c r="B65" s="74" t="s">
        <v>256</v>
      </c>
      <c r="C65" s="10" t="s">
        <v>141</v>
      </c>
      <c r="D65" s="84">
        <v>4</v>
      </c>
      <c r="E65" s="68">
        <f>830/1000</f>
        <v>0.83</v>
      </c>
      <c r="F65" s="67"/>
      <c r="G65" s="34"/>
    </row>
    <row r="66" spans="1:7" ht="45" x14ac:dyDescent="0.25">
      <c r="A66" s="2" t="s">
        <v>227</v>
      </c>
      <c r="B66" s="74" t="s">
        <v>182</v>
      </c>
      <c r="C66" s="7" t="s">
        <v>131</v>
      </c>
      <c r="D66" s="8">
        <v>3</v>
      </c>
      <c r="E66" s="61">
        <f>118.767/1000</f>
        <v>0.118767</v>
      </c>
      <c r="F66" s="31"/>
      <c r="G66" s="34"/>
    </row>
    <row r="67" spans="1:7" ht="60" x14ac:dyDescent="0.25">
      <c r="A67" s="2" t="s">
        <v>227</v>
      </c>
      <c r="B67" s="74" t="s">
        <v>183</v>
      </c>
      <c r="C67" s="7" t="s">
        <v>131</v>
      </c>
      <c r="D67" s="8">
        <v>3</v>
      </c>
      <c r="E67" s="61">
        <f>6.5/1000</f>
        <v>6.4999999999999997E-3</v>
      </c>
      <c r="F67" s="31"/>
      <c r="G67" s="34"/>
    </row>
    <row r="68" spans="1:7" ht="60" x14ac:dyDescent="0.25">
      <c r="A68" s="2" t="s">
        <v>227</v>
      </c>
      <c r="B68" s="74" t="s">
        <v>184</v>
      </c>
      <c r="C68" s="7" t="s">
        <v>131</v>
      </c>
      <c r="D68" s="8">
        <v>3</v>
      </c>
      <c r="E68" s="55">
        <f>0.245/1000</f>
        <v>2.4499999999999999E-4</v>
      </c>
      <c r="F68" s="42"/>
      <c r="G68" s="34"/>
    </row>
    <row r="69" spans="1:7" ht="45" x14ac:dyDescent="0.25">
      <c r="A69" s="2" t="s">
        <v>227</v>
      </c>
      <c r="B69" s="73" t="s">
        <v>41</v>
      </c>
      <c r="C69" s="38" t="s">
        <v>142</v>
      </c>
      <c r="D69" s="46">
        <v>6</v>
      </c>
      <c r="E69" s="65">
        <f>3/1000</f>
        <v>3.0000000000000001E-3</v>
      </c>
      <c r="F69" s="61"/>
      <c r="G69" s="31"/>
    </row>
    <row r="70" spans="1:7" ht="78" customHeight="1" x14ac:dyDescent="0.25">
      <c r="A70" s="2" t="s">
        <v>227</v>
      </c>
      <c r="B70" s="73" t="s">
        <v>258</v>
      </c>
      <c r="C70" s="79" t="s">
        <v>257</v>
      </c>
      <c r="D70" s="46">
        <v>6</v>
      </c>
      <c r="E70" s="65">
        <f>0/1000</f>
        <v>0</v>
      </c>
      <c r="F70" s="61"/>
      <c r="G70" s="34"/>
    </row>
    <row r="71" spans="1:7" ht="83.45" customHeight="1" x14ac:dyDescent="0.25">
      <c r="A71" s="2" t="s">
        <v>227</v>
      </c>
      <c r="B71" s="73" t="s">
        <v>260</v>
      </c>
      <c r="C71" s="79" t="s">
        <v>259</v>
      </c>
      <c r="D71" s="46">
        <v>6</v>
      </c>
      <c r="E71" s="65">
        <f>12/1000</f>
        <v>1.2E-2</v>
      </c>
      <c r="F71" s="61"/>
      <c r="G71" s="34"/>
    </row>
    <row r="72" spans="1:7" ht="50.45" customHeight="1" x14ac:dyDescent="0.25">
      <c r="A72" s="2" t="s">
        <v>227</v>
      </c>
      <c r="B72" s="73" t="s">
        <v>261</v>
      </c>
      <c r="C72" s="79" t="s">
        <v>259</v>
      </c>
      <c r="D72" s="46">
        <v>6</v>
      </c>
      <c r="E72" s="65">
        <f>0/1000</f>
        <v>0</v>
      </c>
      <c r="F72" s="61"/>
      <c r="G72" s="34"/>
    </row>
    <row r="73" spans="1:7" ht="60" customHeight="1" x14ac:dyDescent="0.25">
      <c r="A73" s="2" t="s">
        <v>227</v>
      </c>
      <c r="B73" s="73" t="s">
        <v>263</v>
      </c>
      <c r="C73" s="79" t="s">
        <v>262</v>
      </c>
      <c r="D73" s="46">
        <v>7</v>
      </c>
      <c r="E73" s="65">
        <f>1.46/1000</f>
        <v>1.4599999999999999E-3</v>
      </c>
      <c r="F73" s="61"/>
      <c r="G73" s="34"/>
    </row>
    <row r="74" spans="1:7" ht="60" customHeight="1" x14ac:dyDescent="0.25">
      <c r="A74" s="2" t="s">
        <v>227</v>
      </c>
      <c r="B74" s="73" t="s">
        <v>264</v>
      </c>
      <c r="C74" s="79" t="s">
        <v>169</v>
      </c>
      <c r="D74" s="46">
        <v>6</v>
      </c>
      <c r="E74" s="65">
        <f>3/1000</f>
        <v>3.0000000000000001E-3</v>
      </c>
      <c r="F74" s="61"/>
      <c r="G74" s="34"/>
    </row>
    <row r="75" spans="1:7" ht="30" x14ac:dyDescent="0.25">
      <c r="A75" s="2" t="s">
        <v>227</v>
      </c>
      <c r="B75" s="73" t="s">
        <v>185</v>
      </c>
      <c r="C75" s="79" t="s">
        <v>186</v>
      </c>
      <c r="D75" s="46">
        <v>4</v>
      </c>
      <c r="E75" s="55">
        <f>150/1000</f>
        <v>0.15</v>
      </c>
      <c r="F75" s="42"/>
      <c r="G75" s="34"/>
    </row>
    <row r="76" spans="1:7" ht="33" customHeight="1" x14ac:dyDescent="0.25">
      <c r="A76" s="10" t="s">
        <v>42</v>
      </c>
      <c r="B76" s="93" t="s">
        <v>45</v>
      </c>
      <c r="C76" s="7" t="s">
        <v>143</v>
      </c>
      <c r="D76" s="50">
        <v>5</v>
      </c>
      <c r="E76" s="61">
        <f>40/1000</f>
        <v>0.04</v>
      </c>
      <c r="F76" s="42"/>
      <c r="G76" s="34"/>
    </row>
    <row r="77" spans="1:7" ht="30" x14ac:dyDescent="0.25">
      <c r="A77" s="10" t="s">
        <v>42</v>
      </c>
      <c r="B77" s="93" t="s">
        <v>46</v>
      </c>
      <c r="C77" s="7" t="s">
        <v>143</v>
      </c>
      <c r="D77" s="50">
        <v>5</v>
      </c>
      <c r="E77" s="61">
        <f>35/1000</f>
        <v>3.5000000000000003E-2</v>
      </c>
      <c r="F77" s="42"/>
      <c r="G77" s="34"/>
    </row>
    <row r="78" spans="1:7" ht="30" x14ac:dyDescent="0.25">
      <c r="A78" s="10" t="s">
        <v>42</v>
      </c>
      <c r="B78" s="93" t="s">
        <v>44</v>
      </c>
      <c r="C78" s="7" t="s">
        <v>143</v>
      </c>
      <c r="D78" s="50">
        <v>5</v>
      </c>
      <c r="E78" s="61">
        <f>40/1000</f>
        <v>0.04</v>
      </c>
      <c r="F78" s="31"/>
      <c r="G78" s="34"/>
    </row>
    <row r="79" spans="1:7" ht="30" x14ac:dyDescent="0.25">
      <c r="A79" s="10" t="s">
        <v>42</v>
      </c>
      <c r="B79" s="93" t="s">
        <v>43</v>
      </c>
      <c r="C79" s="7" t="s">
        <v>143</v>
      </c>
      <c r="D79" s="50">
        <v>4</v>
      </c>
      <c r="E79" s="55">
        <f>580/1000</f>
        <v>0.57999999999999996</v>
      </c>
      <c r="F79" s="42"/>
      <c r="G79" s="34"/>
    </row>
    <row r="80" spans="1:7" ht="60" x14ac:dyDescent="0.25">
      <c r="A80" s="10" t="s">
        <v>42</v>
      </c>
      <c r="B80" s="74" t="s">
        <v>187</v>
      </c>
      <c r="C80" s="11" t="s">
        <v>131</v>
      </c>
      <c r="D80" s="8">
        <v>3</v>
      </c>
      <c r="E80" s="61">
        <f>0.748/1000</f>
        <v>7.4799999999999997E-4</v>
      </c>
      <c r="F80" s="31"/>
      <c r="G80" s="34"/>
    </row>
    <row r="81" spans="1:7" ht="60" x14ac:dyDescent="0.25">
      <c r="A81" s="10" t="s">
        <v>42</v>
      </c>
      <c r="B81" s="74" t="s">
        <v>188</v>
      </c>
      <c r="C81" s="11" t="s">
        <v>131</v>
      </c>
      <c r="D81" s="8">
        <v>3</v>
      </c>
      <c r="E81" s="61">
        <f>1/1000</f>
        <v>1E-3</v>
      </c>
      <c r="F81" s="31"/>
      <c r="G81" s="34"/>
    </row>
    <row r="82" spans="1:7" ht="45" x14ac:dyDescent="0.25">
      <c r="A82" s="10" t="s">
        <v>42</v>
      </c>
      <c r="B82" s="74" t="s">
        <v>189</v>
      </c>
      <c r="C82" s="11" t="s">
        <v>131</v>
      </c>
      <c r="D82" s="8">
        <v>3</v>
      </c>
      <c r="E82" s="61">
        <f>3.846/1000</f>
        <v>3.846E-3</v>
      </c>
      <c r="F82" s="61"/>
      <c r="G82" s="34"/>
    </row>
    <row r="83" spans="1:7" x14ac:dyDescent="0.25">
      <c r="A83" s="10" t="s">
        <v>42</v>
      </c>
      <c r="B83" s="74" t="s">
        <v>47</v>
      </c>
      <c r="C83" s="7" t="s">
        <v>47</v>
      </c>
      <c r="D83" s="8">
        <v>8</v>
      </c>
      <c r="E83" s="61">
        <f>12/1000</f>
        <v>1.2E-2</v>
      </c>
      <c r="F83" s="31"/>
      <c r="G83" s="34"/>
    </row>
    <row r="84" spans="1:7" ht="28.15" customHeight="1" x14ac:dyDescent="0.25">
      <c r="A84" s="85" t="s">
        <v>48</v>
      </c>
      <c r="B84" s="74" t="s">
        <v>49</v>
      </c>
      <c r="C84" s="7" t="s">
        <v>144</v>
      </c>
      <c r="D84" s="46">
        <v>4</v>
      </c>
      <c r="E84" s="68">
        <f>520.478/1000</f>
        <v>0.520478</v>
      </c>
      <c r="F84" s="42"/>
      <c r="G84" s="34"/>
    </row>
    <row r="85" spans="1:7" ht="43.5" customHeight="1" x14ac:dyDescent="0.25">
      <c r="A85" s="7" t="s">
        <v>48</v>
      </c>
      <c r="B85" s="74" t="s">
        <v>50</v>
      </c>
      <c r="C85" s="7" t="s">
        <v>144</v>
      </c>
      <c r="D85" s="46">
        <v>4</v>
      </c>
      <c r="E85" s="68">
        <f>328.804/1000</f>
        <v>0.32880399999999999</v>
      </c>
      <c r="F85" s="42"/>
      <c r="G85" s="34"/>
    </row>
    <row r="86" spans="1:7" ht="60" x14ac:dyDescent="0.25">
      <c r="A86" s="7" t="s">
        <v>48</v>
      </c>
      <c r="B86" s="74" t="s">
        <v>190</v>
      </c>
      <c r="C86" s="7" t="s">
        <v>131</v>
      </c>
      <c r="D86" s="8">
        <v>3</v>
      </c>
      <c r="E86" s="61">
        <f>1.658/1000</f>
        <v>1.658E-3</v>
      </c>
      <c r="F86" s="31"/>
      <c r="G86" s="34"/>
    </row>
    <row r="87" spans="1:7" ht="75" x14ac:dyDescent="0.25">
      <c r="A87" s="7" t="s">
        <v>48</v>
      </c>
      <c r="B87" s="74" t="s">
        <v>191</v>
      </c>
      <c r="C87" s="7" t="s">
        <v>131</v>
      </c>
      <c r="D87" s="8">
        <v>3</v>
      </c>
      <c r="E87" s="61">
        <f>0.21/1000</f>
        <v>2.0999999999999998E-4</v>
      </c>
      <c r="F87" s="31"/>
      <c r="G87" s="34"/>
    </row>
    <row r="88" spans="1:7" ht="45" x14ac:dyDescent="0.25">
      <c r="A88" s="7" t="s">
        <v>51</v>
      </c>
      <c r="B88" s="74" t="s">
        <v>52</v>
      </c>
      <c r="C88" s="7" t="s">
        <v>144</v>
      </c>
      <c r="D88" s="46">
        <v>5</v>
      </c>
      <c r="E88" s="64">
        <f>85/1000</f>
        <v>8.5000000000000006E-2</v>
      </c>
      <c r="F88" s="31"/>
      <c r="G88" s="34"/>
    </row>
    <row r="89" spans="1:7" ht="45" x14ac:dyDescent="0.25">
      <c r="A89" s="7" t="s">
        <v>51</v>
      </c>
      <c r="B89" s="74" t="s">
        <v>53</v>
      </c>
      <c r="C89" s="11" t="s">
        <v>131</v>
      </c>
      <c r="D89" s="8">
        <v>3</v>
      </c>
      <c r="E89" s="61">
        <f>3.013/1000</f>
        <v>3.0130000000000001E-3</v>
      </c>
      <c r="F89" s="31"/>
      <c r="G89" s="34"/>
    </row>
    <row r="90" spans="1:7" ht="60" x14ac:dyDescent="0.25">
      <c r="A90" s="7" t="s">
        <v>51</v>
      </c>
      <c r="B90" s="73" t="s">
        <v>166</v>
      </c>
      <c r="C90" s="11" t="s">
        <v>131</v>
      </c>
      <c r="D90" s="8">
        <v>3</v>
      </c>
      <c r="E90" s="61">
        <f>1.457/1000</f>
        <v>1.4570000000000002E-3</v>
      </c>
      <c r="F90" s="31"/>
      <c r="G90" s="34"/>
    </row>
    <row r="91" spans="1:7" ht="26.25" customHeight="1" x14ac:dyDescent="0.25">
      <c r="A91" s="7" t="s">
        <v>51</v>
      </c>
      <c r="B91" s="74" t="s">
        <v>47</v>
      </c>
      <c r="C91" s="7" t="s">
        <v>47</v>
      </c>
      <c r="D91" s="8">
        <v>8</v>
      </c>
      <c r="E91" s="64">
        <f>10/1000</f>
        <v>0.01</v>
      </c>
      <c r="F91" s="45"/>
      <c r="G91" s="34"/>
    </row>
    <row r="92" spans="1:7" ht="60" x14ac:dyDescent="0.25">
      <c r="A92" s="9" t="s">
        <v>54</v>
      </c>
      <c r="B92" s="74" t="s">
        <v>55</v>
      </c>
      <c r="C92" s="7" t="s">
        <v>131</v>
      </c>
      <c r="D92" s="8">
        <v>3</v>
      </c>
      <c r="E92" s="61">
        <f>1/1000</f>
        <v>1E-3</v>
      </c>
      <c r="F92" s="31"/>
      <c r="G92" s="34"/>
    </row>
    <row r="93" spans="1:7" ht="30" x14ac:dyDescent="0.25">
      <c r="A93" s="9" t="s">
        <v>54</v>
      </c>
      <c r="B93" s="73" t="s">
        <v>232</v>
      </c>
      <c r="C93" s="7" t="s">
        <v>131</v>
      </c>
      <c r="D93" s="8">
        <v>3</v>
      </c>
      <c r="E93" s="61">
        <f>103/1000</f>
        <v>0.10299999999999999</v>
      </c>
      <c r="F93" s="45"/>
      <c r="G93" s="34"/>
    </row>
    <row r="94" spans="1:7" ht="30" x14ac:dyDescent="0.25">
      <c r="A94" s="7" t="s">
        <v>56</v>
      </c>
      <c r="B94" s="74" t="s">
        <v>57</v>
      </c>
      <c r="C94" s="7" t="s">
        <v>145</v>
      </c>
      <c r="D94" s="8">
        <v>4</v>
      </c>
      <c r="E94" s="61">
        <f>0.916/1000</f>
        <v>9.1600000000000004E-4</v>
      </c>
      <c r="F94" s="55"/>
      <c r="G94" s="34"/>
    </row>
    <row r="95" spans="1:7" x14ac:dyDescent="0.25">
      <c r="A95" s="7" t="s">
        <v>56</v>
      </c>
      <c r="B95" s="74" t="s">
        <v>47</v>
      </c>
      <c r="C95" s="7" t="s">
        <v>47</v>
      </c>
      <c r="D95" s="8">
        <v>8</v>
      </c>
      <c r="E95" s="61">
        <f>12.5/1000</f>
        <v>1.2500000000000001E-2</v>
      </c>
      <c r="F95" s="42"/>
      <c r="G95" s="34"/>
    </row>
    <row r="96" spans="1:7" ht="30" x14ac:dyDescent="0.25">
      <c r="A96" s="7" t="s">
        <v>58</v>
      </c>
      <c r="B96" s="74" t="s">
        <v>249</v>
      </c>
      <c r="C96" s="7" t="s">
        <v>145</v>
      </c>
      <c r="D96" s="8">
        <v>5</v>
      </c>
      <c r="E96" s="61">
        <f>0/1000</f>
        <v>0</v>
      </c>
      <c r="F96" s="42"/>
      <c r="G96" s="34"/>
    </row>
    <row r="97" spans="1:7" x14ac:dyDescent="0.25">
      <c r="A97" s="7" t="s">
        <v>58</v>
      </c>
      <c r="B97" s="74" t="s">
        <v>47</v>
      </c>
      <c r="C97" s="7" t="s">
        <v>47</v>
      </c>
      <c r="D97" s="8">
        <v>8</v>
      </c>
      <c r="E97" s="61">
        <f>17/1000</f>
        <v>1.7000000000000001E-2</v>
      </c>
      <c r="F97" s="42"/>
      <c r="G97" s="34"/>
    </row>
    <row r="98" spans="1:7" ht="30" x14ac:dyDescent="0.25">
      <c r="A98" s="7" t="s">
        <v>59</v>
      </c>
      <c r="B98" s="74" t="s">
        <v>250</v>
      </c>
      <c r="C98" s="7" t="s">
        <v>145</v>
      </c>
      <c r="D98" s="8">
        <v>5</v>
      </c>
      <c r="E98" s="61">
        <f>0/1000</f>
        <v>0</v>
      </c>
      <c r="F98" s="42"/>
      <c r="G98" s="34"/>
    </row>
    <row r="99" spans="1:7" x14ac:dyDescent="0.25">
      <c r="A99" s="7" t="s">
        <v>59</v>
      </c>
      <c r="B99" s="75" t="s">
        <v>47</v>
      </c>
      <c r="C99" s="11" t="s">
        <v>47</v>
      </c>
      <c r="D99" s="12">
        <v>8</v>
      </c>
      <c r="E99" s="61">
        <f>7.5/1000</f>
        <v>7.4999999999999997E-3</v>
      </c>
      <c r="F99" s="42"/>
      <c r="G99" s="34"/>
    </row>
    <row r="100" spans="1:7" ht="42.75" customHeight="1" x14ac:dyDescent="0.25">
      <c r="A100" s="2" t="s">
        <v>60</v>
      </c>
      <c r="B100" s="73" t="s">
        <v>61</v>
      </c>
      <c r="C100" s="4" t="s">
        <v>146</v>
      </c>
      <c r="D100" s="46">
        <v>4</v>
      </c>
      <c r="E100" s="55">
        <f>2071.185/1000</f>
        <v>2.0711849999999998</v>
      </c>
      <c r="F100" s="42"/>
      <c r="G100" s="34"/>
    </row>
    <row r="101" spans="1:7" ht="45" x14ac:dyDescent="0.25">
      <c r="A101" s="2" t="s">
        <v>60</v>
      </c>
      <c r="B101" s="73" t="s">
        <v>65</v>
      </c>
      <c r="C101" s="4" t="s">
        <v>146</v>
      </c>
      <c r="D101" s="46">
        <v>4</v>
      </c>
      <c r="E101" s="55">
        <f>429.39/1000</f>
        <v>0.42938999999999999</v>
      </c>
      <c r="F101" s="55"/>
      <c r="G101" s="34"/>
    </row>
    <row r="102" spans="1:7" ht="45" x14ac:dyDescent="0.25">
      <c r="A102" s="2" t="s">
        <v>60</v>
      </c>
      <c r="B102" s="73" t="s">
        <v>62</v>
      </c>
      <c r="C102" s="13" t="s">
        <v>146</v>
      </c>
      <c r="D102" s="46">
        <v>4</v>
      </c>
      <c r="E102" s="55">
        <f>709.466/1000</f>
        <v>0.70946600000000004</v>
      </c>
      <c r="F102" s="55"/>
      <c r="G102" s="34"/>
    </row>
    <row r="103" spans="1:7" ht="45" x14ac:dyDescent="0.25">
      <c r="A103" s="2" t="s">
        <v>60</v>
      </c>
      <c r="B103" s="73" t="s">
        <v>67</v>
      </c>
      <c r="C103" s="13" t="s">
        <v>146</v>
      </c>
      <c r="D103" s="46">
        <v>3</v>
      </c>
      <c r="E103" s="55">
        <f>269.928/1000</f>
        <v>0.269928</v>
      </c>
      <c r="F103" s="55"/>
      <c r="G103" s="34"/>
    </row>
    <row r="104" spans="1:7" ht="45" x14ac:dyDescent="0.25">
      <c r="A104" s="2" t="s">
        <v>60</v>
      </c>
      <c r="B104" s="73" t="s">
        <v>63</v>
      </c>
      <c r="C104" s="13" t="s">
        <v>146</v>
      </c>
      <c r="D104" s="46">
        <v>4</v>
      </c>
      <c r="E104" s="55">
        <f>728.563/1000</f>
        <v>0.72856299999999996</v>
      </c>
      <c r="F104" s="55"/>
      <c r="G104" s="34"/>
    </row>
    <row r="105" spans="1:7" ht="45" x14ac:dyDescent="0.25">
      <c r="A105" s="2" t="s">
        <v>60</v>
      </c>
      <c r="B105" s="73" t="s">
        <v>64</v>
      </c>
      <c r="C105" s="13" t="s">
        <v>146</v>
      </c>
      <c r="D105" s="46">
        <v>4</v>
      </c>
      <c r="E105" s="55">
        <f>440.178/1000</f>
        <v>0.44017800000000001</v>
      </c>
      <c r="F105" s="55"/>
      <c r="G105" s="34"/>
    </row>
    <row r="106" spans="1:7" ht="45" x14ac:dyDescent="0.25">
      <c r="A106" s="2" t="s">
        <v>60</v>
      </c>
      <c r="B106" s="73" t="s">
        <v>224</v>
      </c>
      <c r="C106" s="13" t="s">
        <v>146</v>
      </c>
      <c r="D106" s="46">
        <v>4</v>
      </c>
      <c r="E106" s="55">
        <f>405.052/1000</f>
        <v>0.40505200000000002</v>
      </c>
      <c r="F106" s="55"/>
      <c r="G106" s="34"/>
    </row>
    <row r="107" spans="1:7" ht="45" x14ac:dyDescent="0.25">
      <c r="A107" s="2" t="s">
        <v>60</v>
      </c>
      <c r="B107" s="73" t="s">
        <v>66</v>
      </c>
      <c r="C107" s="13" t="s">
        <v>146</v>
      </c>
      <c r="D107" s="46">
        <v>4</v>
      </c>
      <c r="E107" s="55">
        <f>459.466/1000</f>
        <v>0.45946599999999999</v>
      </c>
      <c r="F107" s="55"/>
      <c r="G107" s="34"/>
    </row>
    <row r="108" spans="1:7" x14ac:dyDescent="0.25">
      <c r="A108" s="2" t="s">
        <v>60</v>
      </c>
      <c r="B108" s="74" t="s">
        <v>68</v>
      </c>
      <c r="C108" s="7" t="s">
        <v>68</v>
      </c>
      <c r="D108" s="46">
        <v>8</v>
      </c>
      <c r="E108" s="64">
        <f>140.5/1000</f>
        <v>0.14050000000000001</v>
      </c>
      <c r="F108" s="61"/>
      <c r="G108" s="31"/>
    </row>
    <row r="109" spans="1:7" ht="30" x14ac:dyDescent="0.25">
      <c r="A109" s="2" t="s">
        <v>60</v>
      </c>
      <c r="B109" s="73" t="s">
        <v>74</v>
      </c>
      <c r="C109" s="7" t="s">
        <v>137</v>
      </c>
      <c r="D109" s="46">
        <v>6</v>
      </c>
      <c r="E109" s="61">
        <f>3.4/1000</f>
        <v>3.3999999999999998E-3</v>
      </c>
      <c r="F109" s="61"/>
      <c r="G109" s="31"/>
    </row>
    <row r="110" spans="1:7" ht="45" x14ac:dyDescent="0.25">
      <c r="A110" s="2" t="s">
        <v>60</v>
      </c>
      <c r="B110" s="73" t="s">
        <v>76</v>
      </c>
      <c r="C110" s="7" t="s">
        <v>137</v>
      </c>
      <c r="D110" s="46">
        <v>6</v>
      </c>
      <c r="E110" s="61">
        <f>2.8/1000</f>
        <v>2.8E-3</v>
      </c>
      <c r="F110" s="61"/>
      <c r="G110" s="31"/>
    </row>
    <row r="111" spans="1:7" ht="30" x14ac:dyDescent="0.25">
      <c r="A111" s="2" t="s">
        <v>60</v>
      </c>
      <c r="B111" s="73" t="s">
        <v>69</v>
      </c>
      <c r="C111" s="7" t="s">
        <v>137</v>
      </c>
      <c r="D111" s="46">
        <v>6</v>
      </c>
      <c r="E111" s="61">
        <f>28/1000</f>
        <v>2.8000000000000001E-2</v>
      </c>
      <c r="F111" s="61"/>
      <c r="G111" s="34"/>
    </row>
    <row r="112" spans="1:7" ht="30" x14ac:dyDescent="0.25">
      <c r="A112" s="2" t="s">
        <v>60</v>
      </c>
      <c r="B112" s="73" t="s">
        <v>70</v>
      </c>
      <c r="C112" s="7" t="s">
        <v>137</v>
      </c>
      <c r="D112" s="46">
        <v>6</v>
      </c>
      <c r="E112" s="61">
        <f>8/1000</f>
        <v>8.0000000000000002E-3</v>
      </c>
      <c r="F112" s="61"/>
      <c r="G112" s="34"/>
    </row>
    <row r="113" spans="1:7" ht="30" x14ac:dyDescent="0.25">
      <c r="A113" s="2" t="s">
        <v>60</v>
      </c>
      <c r="B113" s="73" t="s">
        <v>72</v>
      </c>
      <c r="C113" s="7" t="s">
        <v>137</v>
      </c>
      <c r="D113" s="46">
        <v>5</v>
      </c>
      <c r="E113" s="61">
        <f>6.5/1000</f>
        <v>6.4999999999999997E-3</v>
      </c>
      <c r="F113" s="61"/>
      <c r="G113" s="34"/>
    </row>
    <row r="114" spans="1:7" ht="30" x14ac:dyDescent="0.25">
      <c r="A114" s="2" t="s">
        <v>60</v>
      </c>
      <c r="B114" s="73" t="s">
        <v>78</v>
      </c>
      <c r="C114" s="7" t="s">
        <v>137</v>
      </c>
      <c r="D114" s="46">
        <v>6</v>
      </c>
      <c r="E114" s="61">
        <f>3.4/1000</f>
        <v>3.3999999999999998E-3</v>
      </c>
      <c r="F114" s="61"/>
      <c r="G114" s="34"/>
    </row>
    <row r="115" spans="1:7" ht="30" x14ac:dyDescent="0.25">
      <c r="A115" s="2" t="s">
        <v>60</v>
      </c>
      <c r="B115" s="73" t="s">
        <v>73</v>
      </c>
      <c r="C115" s="7" t="s">
        <v>137</v>
      </c>
      <c r="D115" s="46">
        <v>6</v>
      </c>
      <c r="E115" s="61">
        <f>4.2/1000</f>
        <v>4.2000000000000006E-3</v>
      </c>
      <c r="F115" s="42"/>
      <c r="G115" s="34"/>
    </row>
    <row r="116" spans="1:7" ht="30" x14ac:dyDescent="0.25">
      <c r="A116" s="2" t="s">
        <v>60</v>
      </c>
      <c r="B116" s="73" t="s">
        <v>77</v>
      </c>
      <c r="C116" s="7" t="s">
        <v>137</v>
      </c>
      <c r="D116" s="46">
        <v>6</v>
      </c>
      <c r="E116" s="61">
        <f>3.5/1000</f>
        <v>3.5000000000000001E-3</v>
      </c>
      <c r="F116" s="42"/>
      <c r="G116" s="34"/>
    </row>
    <row r="117" spans="1:7" ht="30" x14ac:dyDescent="0.25">
      <c r="A117" s="2" t="s">
        <v>60</v>
      </c>
      <c r="B117" s="73" t="s">
        <v>71</v>
      </c>
      <c r="C117" s="7" t="s">
        <v>137</v>
      </c>
      <c r="D117" s="46">
        <v>6</v>
      </c>
      <c r="E117" s="61">
        <f>9/1000</f>
        <v>8.9999999999999993E-3</v>
      </c>
      <c r="F117" s="42"/>
      <c r="G117" s="34"/>
    </row>
    <row r="118" spans="1:7" ht="30" x14ac:dyDescent="0.25">
      <c r="A118" s="2" t="s">
        <v>60</v>
      </c>
      <c r="B118" s="73" t="s">
        <v>75</v>
      </c>
      <c r="C118" s="7" t="s">
        <v>137</v>
      </c>
      <c r="D118" s="46">
        <v>6</v>
      </c>
      <c r="E118" s="61">
        <f>4.3/1000</f>
        <v>4.3E-3</v>
      </c>
      <c r="F118" s="42"/>
      <c r="G118" s="34"/>
    </row>
    <row r="119" spans="1:7" ht="30" x14ac:dyDescent="0.25">
      <c r="A119" s="2" t="s">
        <v>60</v>
      </c>
      <c r="B119" s="74" t="s">
        <v>79</v>
      </c>
      <c r="C119" s="7" t="s">
        <v>147</v>
      </c>
      <c r="D119" s="46">
        <v>5</v>
      </c>
      <c r="E119" s="64">
        <f>69/1000</f>
        <v>6.9000000000000006E-2</v>
      </c>
      <c r="F119" s="31"/>
      <c r="G119" s="34"/>
    </row>
    <row r="120" spans="1:7" ht="45" x14ac:dyDescent="0.25">
      <c r="A120" s="2" t="s">
        <v>60</v>
      </c>
      <c r="B120" s="74" t="s">
        <v>192</v>
      </c>
      <c r="C120" s="7" t="s">
        <v>131</v>
      </c>
      <c r="D120" s="5">
        <v>3</v>
      </c>
      <c r="E120" s="61">
        <f>6.383/1000</f>
        <v>6.3829999999999998E-3</v>
      </c>
      <c r="F120" s="31"/>
      <c r="G120" s="34"/>
    </row>
    <row r="121" spans="1:7" ht="60" x14ac:dyDescent="0.25">
      <c r="A121" s="2" t="s">
        <v>60</v>
      </c>
      <c r="B121" s="74" t="s">
        <v>193</v>
      </c>
      <c r="C121" s="7" t="s">
        <v>131</v>
      </c>
      <c r="D121" s="5">
        <v>3</v>
      </c>
      <c r="E121" s="61">
        <f>7.4/1000</f>
        <v>7.4000000000000003E-3</v>
      </c>
      <c r="F121" s="31"/>
      <c r="G121" s="34"/>
    </row>
    <row r="122" spans="1:7" ht="60" x14ac:dyDescent="0.25">
      <c r="A122" s="2" t="s">
        <v>60</v>
      </c>
      <c r="B122" s="74" t="s">
        <v>194</v>
      </c>
      <c r="C122" s="7" t="s">
        <v>131</v>
      </c>
      <c r="D122" s="5">
        <v>3</v>
      </c>
      <c r="E122" s="61">
        <f>1.679/1000</f>
        <v>1.6790000000000002E-3</v>
      </c>
      <c r="F122" s="31"/>
      <c r="G122" s="34"/>
    </row>
    <row r="123" spans="1:7" ht="30" x14ac:dyDescent="0.25">
      <c r="A123" s="2" t="s">
        <v>60</v>
      </c>
      <c r="B123" s="73" t="s">
        <v>83</v>
      </c>
      <c r="C123" s="7" t="s">
        <v>169</v>
      </c>
      <c r="D123" s="46">
        <v>7</v>
      </c>
      <c r="E123" s="61">
        <f>0.9/1000</f>
        <v>8.9999999999999998E-4</v>
      </c>
      <c r="F123" s="31"/>
      <c r="G123" s="34"/>
    </row>
    <row r="124" spans="1:7" ht="30" x14ac:dyDescent="0.25">
      <c r="A124" s="2" t="s">
        <v>60</v>
      </c>
      <c r="B124" s="73" t="s">
        <v>80</v>
      </c>
      <c r="C124" s="7" t="s">
        <v>169</v>
      </c>
      <c r="D124" s="46">
        <v>6</v>
      </c>
      <c r="E124" s="61">
        <f>3.2/1000</f>
        <v>3.2000000000000002E-3</v>
      </c>
      <c r="F124" s="31"/>
      <c r="G124" s="34"/>
    </row>
    <row r="125" spans="1:7" ht="45" x14ac:dyDescent="0.25">
      <c r="A125" s="2" t="s">
        <v>60</v>
      </c>
      <c r="B125" s="73" t="s">
        <v>82</v>
      </c>
      <c r="C125" s="7" t="s">
        <v>169</v>
      </c>
      <c r="D125" s="46">
        <v>7</v>
      </c>
      <c r="E125" s="61">
        <f>1.2/1000</f>
        <v>1.1999999999999999E-3</v>
      </c>
      <c r="F125" s="31"/>
      <c r="G125" s="34"/>
    </row>
    <row r="126" spans="1:7" ht="63" customHeight="1" x14ac:dyDescent="0.25">
      <c r="A126" s="2" t="s">
        <v>60</v>
      </c>
      <c r="B126" s="73" t="s">
        <v>81</v>
      </c>
      <c r="C126" s="7" t="s">
        <v>169</v>
      </c>
      <c r="D126" s="46">
        <v>7</v>
      </c>
      <c r="E126" s="61">
        <f>1.2/1000</f>
        <v>1.1999999999999999E-3</v>
      </c>
      <c r="F126" s="31"/>
      <c r="G126" s="34"/>
    </row>
    <row r="127" spans="1:7" ht="42.75" customHeight="1" x14ac:dyDescent="0.25">
      <c r="A127" s="2" t="s">
        <v>60</v>
      </c>
      <c r="B127" s="76" t="s">
        <v>228</v>
      </c>
      <c r="C127" s="7" t="s">
        <v>169</v>
      </c>
      <c r="D127" s="46">
        <v>7</v>
      </c>
      <c r="E127" s="65">
        <f>0.5/1000</f>
        <v>5.0000000000000001E-4</v>
      </c>
      <c r="F127" s="80"/>
      <c r="G127" s="34"/>
    </row>
    <row r="128" spans="1:7" ht="27" customHeight="1" x14ac:dyDescent="0.25">
      <c r="A128" s="2" t="s">
        <v>60</v>
      </c>
      <c r="B128" s="74" t="s">
        <v>84</v>
      </c>
      <c r="C128" s="7" t="s">
        <v>148</v>
      </c>
      <c r="D128" s="46">
        <v>6</v>
      </c>
      <c r="E128" s="61">
        <f>7.2/1000</f>
        <v>7.1999999999999998E-3</v>
      </c>
      <c r="F128" s="61"/>
      <c r="G128" s="31"/>
    </row>
    <row r="129" spans="1:7" ht="30" x14ac:dyDescent="0.25">
      <c r="A129" s="2" t="s">
        <v>60</v>
      </c>
      <c r="B129" s="73" t="s">
        <v>86</v>
      </c>
      <c r="C129" s="7" t="s">
        <v>169</v>
      </c>
      <c r="D129" s="46">
        <v>6</v>
      </c>
      <c r="E129" s="65">
        <f>1.15/1000</f>
        <v>1.15E-3</v>
      </c>
      <c r="F129" s="42"/>
      <c r="G129" s="34"/>
    </row>
    <row r="130" spans="1:7" ht="30" x14ac:dyDescent="0.25">
      <c r="A130" s="2" t="s">
        <v>60</v>
      </c>
      <c r="B130" s="73" t="s">
        <v>85</v>
      </c>
      <c r="C130" s="7" t="s">
        <v>169</v>
      </c>
      <c r="D130" s="46">
        <v>6</v>
      </c>
      <c r="E130" s="62">
        <f>1.6/1000</f>
        <v>1.6000000000000001E-3</v>
      </c>
      <c r="F130" s="42"/>
      <c r="G130" s="34"/>
    </row>
    <row r="131" spans="1:7" ht="45" x14ac:dyDescent="0.25">
      <c r="A131" s="2" t="s">
        <v>60</v>
      </c>
      <c r="B131" s="73" t="s">
        <v>195</v>
      </c>
      <c r="C131" s="7" t="s">
        <v>169</v>
      </c>
      <c r="D131" s="46">
        <v>6</v>
      </c>
      <c r="E131" s="65">
        <f>1.15/1000</f>
        <v>1.15E-3</v>
      </c>
      <c r="F131" s="42"/>
      <c r="G131" s="34"/>
    </row>
    <row r="132" spans="1:7" ht="33.6" customHeight="1" x14ac:dyDescent="0.25">
      <c r="A132" s="2" t="s">
        <v>60</v>
      </c>
      <c r="B132" s="74" t="s">
        <v>87</v>
      </c>
      <c r="C132" s="7" t="s">
        <v>169</v>
      </c>
      <c r="D132" s="46">
        <v>6</v>
      </c>
      <c r="E132" s="62">
        <f>4.5/1000</f>
        <v>4.4999999999999997E-3</v>
      </c>
      <c r="F132" s="43"/>
      <c r="G132" s="31"/>
    </row>
    <row r="133" spans="1:7" ht="36" customHeight="1" x14ac:dyDescent="0.25">
      <c r="A133" s="2" t="s">
        <v>60</v>
      </c>
      <c r="B133" s="73" t="s">
        <v>90</v>
      </c>
      <c r="C133" s="7" t="s">
        <v>196</v>
      </c>
      <c r="D133" s="46">
        <v>7</v>
      </c>
      <c r="E133" s="62">
        <f>0.08/1000</f>
        <v>8.0000000000000007E-5</v>
      </c>
      <c r="F133" s="42"/>
      <c r="G133" s="34"/>
    </row>
    <row r="134" spans="1:7" ht="30" x14ac:dyDescent="0.25">
      <c r="A134" s="2" t="s">
        <v>60</v>
      </c>
      <c r="B134" s="73" t="s">
        <v>88</v>
      </c>
      <c r="C134" s="7" t="s">
        <v>196</v>
      </c>
      <c r="D134" s="46">
        <v>6</v>
      </c>
      <c r="E134" s="62">
        <f>2.9/1000</f>
        <v>2.8999999999999998E-3</v>
      </c>
      <c r="F134" s="42"/>
      <c r="G134" s="34"/>
    </row>
    <row r="135" spans="1:7" ht="30" x14ac:dyDescent="0.25">
      <c r="A135" s="2" t="s">
        <v>60</v>
      </c>
      <c r="B135" s="73" t="s">
        <v>89</v>
      </c>
      <c r="C135" s="4" t="s">
        <v>196</v>
      </c>
      <c r="D135" s="46">
        <v>7</v>
      </c>
      <c r="E135" s="62">
        <f>1/1000</f>
        <v>1E-3</v>
      </c>
      <c r="F135" s="42"/>
      <c r="G135" s="34"/>
    </row>
    <row r="136" spans="1:7" x14ac:dyDescent="0.25">
      <c r="A136" s="2" t="s">
        <v>60</v>
      </c>
      <c r="B136" s="74" t="s">
        <v>91</v>
      </c>
      <c r="C136" s="4" t="s">
        <v>149</v>
      </c>
      <c r="D136" s="46">
        <v>6</v>
      </c>
      <c r="E136" s="62">
        <f>3/1000</f>
        <v>3.0000000000000001E-3</v>
      </c>
      <c r="F136" s="42"/>
      <c r="G136" s="34"/>
    </row>
    <row r="137" spans="1:7" ht="60" x14ac:dyDescent="0.25">
      <c r="A137" s="2" t="s">
        <v>60</v>
      </c>
      <c r="B137" s="73" t="s">
        <v>92</v>
      </c>
      <c r="C137" s="7" t="s">
        <v>169</v>
      </c>
      <c r="D137" s="46">
        <v>6</v>
      </c>
      <c r="E137" s="62">
        <f>7.2/1000</f>
        <v>7.1999999999999998E-3</v>
      </c>
      <c r="F137" s="42"/>
      <c r="G137" s="34"/>
    </row>
    <row r="138" spans="1:7" ht="30" x14ac:dyDescent="0.25">
      <c r="A138" s="2" t="s">
        <v>60</v>
      </c>
      <c r="B138" s="73" t="s">
        <v>265</v>
      </c>
      <c r="C138" s="7" t="s">
        <v>169</v>
      </c>
      <c r="D138" s="46">
        <v>6</v>
      </c>
      <c r="E138" s="63">
        <f>5.5/1000</f>
        <v>5.4999999999999997E-3</v>
      </c>
      <c r="F138" s="42"/>
      <c r="G138" s="34"/>
    </row>
    <row r="139" spans="1:7" ht="57" customHeight="1" x14ac:dyDescent="0.25">
      <c r="A139" s="2" t="s">
        <v>60</v>
      </c>
      <c r="B139" s="73" t="s">
        <v>229</v>
      </c>
      <c r="C139" s="7" t="s">
        <v>169</v>
      </c>
      <c r="D139" s="46">
        <v>6</v>
      </c>
      <c r="E139" s="63">
        <f>8/1000</f>
        <v>8.0000000000000002E-3</v>
      </c>
      <c r="F139" s="42"/>
      <c r="G139" s="34"/>
    </row>
    <row r="140" spans="1:7" ht="45" x14ac:dyDescent="0.25">
      <c r="A140" s="2" t="s">
        <v>60</v>
      </c>
      <c r="B140" s="73" t="s">
        <v>214</v>
      </c>
      <c r="C140" s="7" t="s">
        <v>169</v>
      </c>
      <c r="D140" s="46">
        <v>6</v>
      </c>
      <c r="E140" s="61">
        <f>3/1000</f>
        <v>3.0000000000000001E-3</v>
      </c>
      <c r="F140" s="61"/>
      <c r="G140" s="34"/>
    </row>
    <row r="141" spans="1:7" x14ac:dyDescent="0.25">
      <c r="A141" s="2" t="s">
        <v>60</v>
      </c>
      <c r="B141" s="74" t="s">
        <v>93</v>
      </c>
      <c r="C141" s="4" t="s">
        <v>150</v>
      </c>
      <c r="D141" s="46">
        <v>6</v>
      </c>
      <c r="E141" s="65">
        <f>3.2/1000</f>
        <v>3.2000000000000002E-3</v>
      </c>
      <c r="F141" s="42"/>
      <c r="G141" s="34"/>
    </row>
    <row r="142" spans="1:7" ht="30" x14ac:dyDescent="0.25">
      <c r="A142" s="2" t="s">
        <v>60</v>
      </c>
      <c r="B142" s="73" t="s">
        <v>96</v>
      </c>
      <c r="C142" s="7" t="s">
        <v>151</v>
      </c>
      <c r="D142" s="46">
        <v>6</v>
      </c>
      <c r="E142" s="61">
        <f>1.658/1000</f>
        <v>1.658E-3</v>
      </c>
      <c r="F142" s="61"/>
      <c r="G142" s="31"/>
    </row>
    <row r="143" spans="1:7" ht="30" x14ac:dyDescent="0.25">
      <c r="A143" s="2" t="s">
        <v>60</v>
      </c>
      <c r="B143" s="73" t="s">
        <v>94</v>
      </c>
      <c r="C143" s="7" t="s">
        <v>151</v>
      </c>
      <c r="D143" s="46">
        <v>7</v>
      </c>
      <c r="E143" s="62">
        <f>0.772/1000</f>
        <v>7.7200000000000001E-4</v>
      </c>
      <c r="F143" s="42"/>
      <c r="G143" s="34"/>
    </row>
    <row r="144" spans="1:7" ht="30" x14ac:dyDescent="0.25">
      <c r="A144" s="2" t="s">
        <v>60</v>
      </c>
      <c r="B144" s="73" t="s">
        <v>95</v>
      </c>
      <c r="C144" s="7" t="s">
        <v>151</v>
      </c>
      <c r="D144" s="46">
        <v>7</v>
      </c>
      <c r="E144" s="62">
        <f>1.054/1000</f>
        <v>1.054E-3</v>
      </c>
      <c r="F144" s="42"/>
      <c r="G144" s="31"/>
    </row>
    <row r="145" spans="1:7" ht="30" x14ac:dyDescent="0.25">
      <c r="A145" s="2" t="s">
        <v>60</v>
      </c>
      <c r="B145" s="73" t="s">
        <v>97</v>
      </c>
      <c r="C145" s="4" t="s">
        <v>152</v>
      </c>
      <c r="D145" s="46">
        <v>7</v>
      </c>
      <c r="E145" s="62">
        <f>0.4/1000</f>
        <v>4.0000000000000002E-4</v>
      </c>
      <c r="F145" s="42"/>
      <c r="G145" s="34"/>
    </row>
    <row r="146" spans="1:7" ht="45" x14ac:dyDescent="0.25">
      <c r="A146" s="2" t="s">
        <v>60</v>
      </c>
      <c r="B146" s="73" t="s">
        <v>98</v>
      </c>
      <c r="C146" s="4" t="s">
        <v>152</v>
      </c>
      <c r="D146" s="46">
        <v>7</v>
      </c>
      <c r="E146" s="62">
        <f>0.4/1000</f>
        <v>4.0000000000000002E-4</v>
      </c>
      <c r="F146" s="42"/>
      <c r="G146" s="34"/>
    </row>
    <row r="147" spans="1:7" ht="50.45" customHeight="1" x14ac:dyDescent="0.25">
      <c r="A147" s="2" t="s">
        <v>60</v>
      </c>
      <c r="B147" s="74" t="s">
        <v>163</v>
      </c>
      <c r="C147" s="7" t="s">
        <v>169</v>
      </c>
      <c r="D147" s="46">
        <v>6</v>
      </c>
      <c r="E147" s="62">
        <f>7/1000</f>
        <v>7.0000000000000001E-3</v>
      </c>
      <c r="F147" s="42"/>
      <c r="G147" s="34"/>
    </row>
    <row r="148" spans="1:7" ht="45" x14ac:dyDescent="0.25">
      <c r="A148" s="2" t="s">
        <v>60</v>
      </c>
      <c r="B148" s="74" t="s">
        <v>99</v>
      </c>
      <c r="C148" s="7" t="s">
        <v>169</v>
      </c>
      <c r="D148" s="46">
        <v>6</v>
      </c>
      <c r="E148" s="62">
        <f>7/1000</f>
        <v>7.0000000000000001E-3</v>
      </c>
      <c r="F148" s="42"/>
      <c r="G148" s="34"/>
    </row>
    <row r="149" spans="1:7" ht="30" x14ac:dyDescent="0.25">
      <c r="A149" s="2" t="s">
        <v>60</v>
      </c>
      <c r="B149" s="74" t="s">
        <v>100</v>
      </c>
      <c r="C149" s="4" t="s">
        <v>225</v>
      </c>
      <c r="D149" s="46">
        <v>6</v>
      </c>
      <c r="E149" s="62">
        <f>2.5/1000</f>
        <v>2.5000000000000001E-3</v>
      </c>
      <c r="F149" s="42"/>
      <c r="G149" s="34"/>
    </row>
    <row r="150" spans="1:7" ht="30" x14ac:dyDescent="0.25">
      <c r="A150" s="2" t="s">
        <v>60</v>
      </c>
      <c r="B150" s="74" t="s">
        <v>241</v>
      </c>
      <c r="C150" s="4" t="s">
        <v>169</v>
      </c>
      <c r="D150" s="46">
        <v>6</v>
      </c>
      <c r="E150" s="61">
        <f>1.5/1000</f>
        <v>1.5E-3</v>
      </c>
      <c r="F150" s="42"/>
      <c r="G150" s="31"/>
    </row>
    <row r="151" spans="1:7" ht="30" x14ac:dyDescent="0.25">
      <c r="A151" s="2" t="s">
        <v>60</v>
      </c>
      <c r="B151" s="74" t="s">
        <v>245</v>
      </c>
      <c r="C151" s="7" t="s">
        <v>169</v>
      </c>
      <c r="D151" s="46">
        <v>6</v>
      </c>
      <c r="E151" s="62">
        <f>2.4/1000</f>
        <v>2.3999999999999998E-3</v>
      </c>
      <c r="F151" s="42"/>
      <c r="G151" s="34"/>
    </row>
    <row r="152" spans="1:7" ht="60" x14ac:dyDescent="0.25">
      <c r="A152" s="2" t="s">
        <v>60</v>
      </c>
      <c r="B152" s="77" t="s">
        <v>226</v>
      </c>
      <c r="C152" s="7" t="s">
        <v>169</v>
      </c>
      <c r="D152" s="46">
        <v>7</v>
      </c>
      <c r="E152" s="62">
        <f>1.07/1000</f>
        <v>1.07E-3</v>
      </c>
      <c r="F152" s="42"/>
      <c r="G152" s="34"/>
    </row>
    <row r="153" spans="1:7" ht="60" x14ac:dyDescent="0.25">
      <c r="A153" s="2" t="s">
        <v>60</v>
      </c>
      <c r="B153" s="77" t="s">
        <v>242</v>
      </c>
      <c r="C153" s="7" t="s">
        <v>169</v>
      </c>
      <c r="D153" s="46">
        <v>7</v>
      </c>
      <c r="E153" s="62">
        <f>1.07/1000</f>
        <v>1.07E-3</v>
      </c>
      <c r="F153" s="42"/>
      <c r="G153" s="34"/>
    </row>
    <row r="154" spans="1:7" ht="45" x14ac:dyDescent="0.25">
      <c r="A154" s="2" t="s">
        <v>60</v>
      </c>
      <c r="B154" s="73" t="s">
        <v>101</v>
      </c>
      <c r="C154" s="7" t="s">
        <v>169</v>
      </c>
      <c r="D154" s="46">
        <v>7</v>
      </c>
      <c r="E154" s="55">
        <f>0.9/1000</f>
        <v>8.9999999999999998E-4</v>
      </c>
      <c r="F154" s="42"/>
      <c r="G154" s="34"/>
    </row>
    <row r="155" spans="1:7" ht="30" x14ac:dyDescent="0.25">
      <c r="A155" s="2" t="s">
        <v>60</v>
      </c>
      <c r="B155" s="73" t="s">
        <v>240</v>
      </c>
      <c r="C155" s="7" t="s">
        <v>169</v>
      </c>
      <c r="D155" s="46">
        <v>6</v>
      </c>
      <c r="E155" s="62">
        <f>1.8/1000</f>
        <v>1.8E-3</v>
      </c>
      <c r="F155" s="42"/>
      <c r="G155" s="34"/>
    </row>
    <row r="156" spans="1:7" x14ac:dyDescent="0.25">
      <c r="A156" s="2" t="s">
        <v>60</v>
      </c>
      <c r="B156" s="74" t="s">
        <v>102</v>
      </c>
      <c r="C156" s="4" t="s">
        <v>196</v>
      </c>
      <c r="D156" s="46">
        <v>7</v>
      </c>
      <c r="E156" s="55">
        <f>1.1/1000</f>
        <v>1.1000000000000001E-3</v>
      </c>
      <c r="F156" s="55"/>
      <c r="G156" s="34"/>
    </row>
    <row r="157" spans="1:7" x14ac:dyDescent="0.25">
      <c r="A157" s="2" t="s">
        <v>60</v>
      </c>
      <c r="B157" s="74" t="s">
        <v>103</v>
      </c>
      <c r="C157" s="4" t="s">
        <v>153</v>
      </c>
      <c r="D157" s="46">
        <v>7</v>
      </c>
      <c r="E157" s="55">
        <f>1.1/1000</f>
        <v>1.1000000000000001E-3</v>
      </c>
      <c r="F157" s="42"/>
      <c r="G157" s="34"/>
    </row>
    <row r="158" spans="1:7" ht="37.9" customHeight="1" x14ac:dyDescent="0.25">
      <c r="A158" s="2" t="s">
        <v>60</v>
      </c>
      <c r="B158" s="74" t="s">
        <v>104</v>
      </c>
      <c r="C158" s="7" t="s">
        <v>169</v>
      </c>
      <c r="D158" s="46">
        <v>7</v>
      </c>
      <c r="E158" s="55">
        <f>0.75/1000</f>
        <v>7.5000000000000002E-4</v>
      </c>
      <c r="F158" s="42"/>
      <c r="G158" s="31"/>
    </row>
    <row r="159" spans="1:7" x14ac:dyDescent="0.25">
      <c r="A159" s="2" t="s">
        <v>60</v>
      </c>
      <c r="B159" s="74" t="s">
        <v>105</v>
      </c>
      <c r="C159" s="4" t="s">
        <v>154</v>
      </c>
      <c r="D159" s="46">
        <v>7</v>
      </c>
      <c r="E159" s="62">
        <f>1.2/1000</f>
        <v>1.1999999999999999E-3</v>
      </c>
      <c r="F159" s="42"/>
      <c r="G159" s="34"/>
    </row>
    <row r="160" spans="1:7" ht="45" x14ac:dyDescent="0.25">
      <c r="A160" s="2" t="s">
        <v>60</v>
      </c>
      <c r="B160" s="74" t="s">
        <v>230</v>
      </c>
      <c r="C160" s="7" t="s">
        <v>169</v>
      </c>
      <c r="D160" s="46">
        <v>7</v>
      </c>
      <c r="E160" s="62">
        <f>0.72/1000</f>
        <v>7.1999999999999994E-4</v>
      </c>
      <c r="F160" s="43"/>
      <c r="G160" s="31"/>
    </row>
    <row r="161" spans="1:7" ht="30" x14ac:dyDescent="0.25">
      <c r="A161" s="2" t="s">
        <v>60</v>
      </c>
      <c r="B161" s="74" t="s">
        <v>106</v>
      </c>
      <c r="C161" s="4" t="s">
        <v>196</v>
      </c>
      <c r="D161" s="46">
        <v>7</v>
      </c>
      <c r="E161" s="61">
        <f>0.9/1000</f>
        <v>8.9999999999999998E-4</v>
      </c>
      <c r="F161" s="31"/>
      <c r="G161" s="31"/>
    </row>
    <row r="162" spans="1:7" ht="45" x14ac:dyDescent="0.25">
      <c r="A162" s="2" t="s">
        <v>60</v>
      </c>
      <c r="B162" s="74" t="s">
        <v>107</v>
      </c>
      <c r="C162" s="4" t="s">
        <v>139</v>
      </c>
      <c r="D162" s="46">
        <v>7</v>
      </c>
      <c r="E162" s="55">
        <f>0.486/1000</f>
        <v>4.86E-4</v>
      </c>
      <c r="F162" s="31"/>
      <c r="G162" s="34"/>
    </row>
    <row r="163" spans="1:7" ht="45" x14ac:dyDescent="0.25">
      <c r="A163" s="2" t="s">
        <v>60</v>
      </c>
      <c r="B163" s="73" t="s">
        <v>197</v>
      </c>
      <c r="C163" s="38" t="s">
        <v>198</v>
      </c>
      <c r="D163" s="46">
        <v>7</v>
      </c>
      <c r="E163" s="55">
        <f>1/1000</f>
        <v>1E-3</v>
      </c>
      <c r="F163" s="42"/>
      <c r="G163" s="34"/>
    </row>
    <row r="164" spans="1:7" ht="30" x14ac:dyDescent="0.25">
      <c r="A164" s="2" t="s">
        <v>60</v>
      </c>
      <c r="B164" s="73" t="s">
        <v>199</v>
      </c>
      <c r="C164" s="3" t="s">
        <v>200</v>
      </c>
      <c r="D164" s="46">
        <v>7</v>
      </c>
      <c r="E164" s="61">
        <f>0/1000</f>
        <v>0</v>
      </c>
      <c r="F164" s="31"/>
      <c r="G164" s="34"/>
    </row>
    <row r="165" spans="1:7" ht="33.6" customHeight="1" x14ac:dyDescent="0.25">
      <c r="A165" s="2" t="s">
        <v>60</v>
      </c>
      <c r="B165" s="73" t="s">
        <v>201</v>
      </c>
      <c r="C165" s="38" t="s">
        <v>202</v>
      </c>
      <c r="D165" s="46">
        <v>6</v>
      </c>
      <c r="E165" s="62">
        <f>9/1000</f>
        <v>8.9999999999999993E-3</v>
      </c>
      <c r="F165" s="43"/>
      <c r="G165" s="31"/>
    </row>
    <row r="166" spans="1:7" ht="33.6" customHeight="1" x14ac:dyDescent="0.25">
      <c r="A166" s="2" t="s">
        <v>60</v>
      </c>
      <c r="B166" s="73" t="s">
        <v>201</v>
      </c>
      <c r="C166" s="38" t="s">
        <v>235</v>
      </c>
      <c r="D166" s="46">
        <v>6</v>
      </c>
      <c r="E166" s="61">
        <f>0.6/1000</f>
        <v>5.9999999999999995E-4</v>
      </c>
      <c r="F166" s="31"/>
      <c r="G166" s="31"/>
    </row>
    <row r="167" spans="1:7" ht="60" x14ac:dyDescent="0.25">
      <c r="A167" s="2" t="s">
        <v>60</v>
      </c>
      <c r="B167" s="73" t="s">
        <v>246</v>
      </c>
      <c r="C167" s="38" t="s">
        <v>203</v>
      </c>
      <c r="D167" s="46">
        <v>6</v>
      </c>
      <c r="E167" s="55">
        <f>6/1000</f>
        <v>6.0000000000000001E-3</v>
      </c>
      <c r="F167" s="42"/>
      <c r="G167" s="34"/>
    </row>
    <row r="168" spans="1:7" x14ac:dyDescent="0.25">
      <c r="A168" s="2" t="s">
        <v>60</v>
      </c>
      <c r="B168" s="73" t="s">
        <v>204</v>
      </c>
      <c r="C168" s="38" t="s">
        <v>205</v>
      </c>
      <c r="D168" s="46">
        <v>4</v>
      </c>
      <c r="E168" s="67">
        <f>1500/1000</f>
        <v>1.5</v>
      </c>
      <c r="F168" s="67"/>
      <c r="G168" s="34"/>
    </row>
    <row r="169" spans="1:7" ht="45" x14ac:dyDescent="0.25">
      <c r="A169" s="2" t="s">
        <v>60</v>
      </c>
      <c r="B169" s="73" t="s">
        <v>206</v>
      </c>
      <c r="C169" s="38" t="s">
        <v>207</v>
      </c>
      <c r="D169" s="46">
        <v>6</v>
      </c>
      <c r="E169" s="62">
        <v>0</v>
      </c>
      <c r="F169" s="31"/>
      <c r="G169" s="34"/>
    </row>
    <row r="170" spans="1:7" ht="45" x14ac:dyDescent="0.25">
      <c r="A170" s="2" t="s">
        <v>60</v>
      </c>
      <c r="B170" s="73" t="s">
        <v>109</v>
      </c>
      <c r="C170" s="38" t="s">
        <v>156</v>
      </c>
      <c r="D170" s="46">
        <v>7</v>
      </c>
      <c r="E170" s="61">
        <f>0.022/1000</f>
        <v>2.1999999999999999E-5</v>
      </c>
      <c r="F170" s="61"/>
      <c r="G170" s="34"/>
    </row>
    <row r="171" spans="1:7" ht="45" x14ac:dyDescent="0.25">
      <c r="A171" s="14" t="s">
        <v>60</v>
      </c>
      <c r="B171" s="78" t="s">
        <v>108</v>
      </c>
      <c r="C171" s="79" t="s">
        <v>155</v>
      </c>
      <c r="D171" s="51">
        <v>7</v>
      </c>
      <c r="E171" s="61">
        <f>0.022/1000</f>
        <v>2.1999999999999999E-5</v>
      </c>
      <c r="F171" s="61"/>
      <c r="G171" s="36"/>
    </row>
    <row r="172" spans="1:7" ht="93" customHeight="1" x14ac:dyDescent="0.25">
      <c r="A172" s="6" t="s">
        <v>60</v>
      </c>
      <c r="B172" s="74" t="s">
        <v>110</v>
      </c>
      <c r="C172" s="4" t="s">
        <v>157</v>
      </c>
      <c r="D172" s="52">
        <v>6</v>
      </c>
      <c r="E172" s="61">
        <f>1.845/1000</f>
        <v>1.8450000000000001E-3</v>
      </c>
      <c r="F172" s="31"/>
      <c r="G172" s="31"/>
    </row>
    <row r="173" spans="1:7" ht="60" x14ac:dyDescent="0.25">
      <c r="A173" s="6" t="s">
        <v>60</v>
      </c>
      <c r="B173" s="74" t="s">
        <v>223</v>
      </c>
      <c r="C173" s="4" t="s">
        <v>222</v>
      </c>
      <c r="D173" s="52">
        <v>7</v>
      </c>
      <c r="E173" s="69">
        <f>2/1000</f>
        <v>2E-3</v>
      </c>
      <c r="F173" s="31"/>
      <c r="G173" s="31"/>
    </row>
    <row r="174" spans="1:7" ht="60" x14ac:dyDescent="0.25">
      <c r="A174" s="6" t="s">
        <v>60</v>
      </c>
      <c r="B174" s="82" t="s">
        <v>251</v>
      </c>
      <c r="C174" s="4" t="s">
        <v>196</v>
      </c>
      <c r="D174" s="81">
        <v>7</v>
      </c>
      <c r="E174" s="69">
        <f>0.45/1000</f>
        <v>4.4999999999999999E-4</v>
      </c>
      <c r="F174" s="69"/>
      <c r="G174" s="34"/>
    </row>
    <row r="175" spans="1:7" ht="59.45" customHeight="1" x14ac:dyDescent="0.25">
      <c r="A175" s="6" t="s">
        <v>60</v>
      </c>
      <c r="B175" s="74" t="s">
        <v>252</v>
      </c>
      <c r="C175" s="4" t="s">
        <v>253</v>
      </c>
      <c r="D175" s="81">
        <v>4</v>
      </c>
      <c r="E175" s="69">
        <f>56.4/1000</f>
        <v>5.6399999999999999E-2</v>
      </c>
      <c r="F175" s="69"/>
      <c r="G175" s="34"/>
    </row>
    <row r="176" spans="1:7" s="29" customFormat="1" ht="30" x14ac:dyDescent="0.25">
      <c r="A176" s="17" t="s">
        <v>111</v>
      </c>
      <c r="B176" s="83" t="s">
        <v>231</v>
      </c>
      <c r="C176" s="4" t="s">
        <v>131</v>
      </c>
      <c r="D176" s="28">
        <v>2</v>
      </c>
      <c r="E176" s="69">
        <f>75/1000</f>
        <v>7.4999999999999997E-2</v>
      </c>
      <c r="F176" s="69"/>
      <c r="G176" s="35"/>
    </row>
    <row r="177" spans="1:7" ht="60" x14ac:dyDescent="0.25">
      <c r="A177" s="9" t="s">
        <v>111</v>
      </c>
      <c r="B177" s="74" t="s">
        <v>112</v>
      </c>
      <c r="C177" s="4" t="s">
        <v>131</v>
      </c>
      <c r="D177" s="15">
        <v>3</v>
      </c>
      <c r="E177" s="61">
        <f>1/1000</f>
        <v>1E-3</v>
      </c>
      <c r="F177" s="31"/>
      <c r="G177" s="34"/>
    </row>
    <row r="178" spans="1:7" ht="30.6" customHeight="1" x14ac:dyDescent="0.25">
      <c r="A178" s="10" t="s">
        <v>113</v>
      </c>
      <c r="B178" s="73" t="s">
        <v>114</v>
      </c>
      <c r="C178" s="13" t="s">
        <v>158</v>
      </c>
      <c r="D178" s="46">
        <v>4</v>
      </c>
      <c r="E178" s="61">
        <f>380/1000</f>
        <v>0.38</v>
      </c>
      <c r="F178" s="61"/>
      <c r="G178" s="34"/>
    </row>
    <row r="179" spans="1:7" ht="45" x14ac:dyDescent="0.25">
      <c r="A179" s="10" t="s">
        <v>113</v>
      </c>
      <c r="B179" s="73" t="s">
        <v>116</v>
      </c>
      <c r="C179" s="13" t="s">
        <v>158</v>
      </c>
      <c r="D179" s="46">
        <v>4</v>
      </c>
      <c r="E179" s="61">
        <f>200/1000</f>
        <v>0.2</v>
      </c>
      <c r="F179" s="61"/>
      <c r="G179" s="34"/>
    </row>
    <row r="180" spans="1:7" ht="45" x14ac:dyDescent="0.25">
      <c r="A180" s="10" t="s">
        <v>113</v>
      </c>
      <c r="B180" s="73" t="s">
        <v>115</v>
      </c>
      <c r="C180" s="13" t="s">
        <v>158</v>
      </c>
      <c r="D180" s="46">
        <v>4</v>
      </c>
      <c r="E180" s="61">
        <f>200/1000</f>
        <v>0.2</v>
      </c>
      <c r="F180" s="61"/>
      <c r="G180" s="34"/>
    </row>
    <row r="181" spans="1:7" ht="30" x14ac:dyDescent="0.25">
      <c r="A181" s="10" t="s">
        <v>113</v>
      </c>
      <c r="B181" s="73" t="s">
        <v>117</v>
      </c>
      <c r="C181" s="38" t="s">
        <v>165</v>
      </c>
      <c r="D181" s="46">
        <v>4</v>
      </c>
      <c r="E181" s="61">
        <f>554.42/1000</f>
        <v>0.55441999999999991</v>
      </c>
      <c r="F181" s="31"/>
      <c r="G181" s="34"/>
    </row>
    <row r="182" spans="1:7" x14ac:dyDescent="0.25">
      <c r="A182" s="10" t="s">
        <v>113</v>
      </c>
      <c r="B182" s="74" t="s">
        <v>118</v>
      </c>
      <c r="C182" s="4" t="s">
        <v>159</v>
      </c>
      <c r="D182" s="46">
        <v>5</v>
      </c>
      <c r="E182" s="61">
        <f>50/1000</f>
        <v>0.05</v>
      </c>
      <c r="F182" s="42"/>
      <c r="G182" s="34"/>
    </row>
    <row r="183" spans="1:7" ht="30" x14ac:dyDescent="0.25">
      <c r="A183" s="10" t="s">
        <v>113</v>
      </c>
      <c r="B183" s="73" t="s">
        <v>248</v>
      </c>
      <c r="C183" s="38" t="s">
        <v>247</v>
      </c>
      <c r="D183" s="46">
        <v>5</v>
      </c>
      <c r="E183" s="70">
        <f>0/1000</f>
        <v>0</v>
      </c>
      <c r="F183" s="70"/>
      <c r="G183" s="34"/>
    </row>
    <row r="184" spans="1:7" x14ac:dyDescent="0.25">
      <c r="A184" s="10" t="s">
        <v>113</v>
      </c>
      <c r="B184" s="74" t="s">
        <v>119</v>
      </c>
      <c r="C184" s="4" t="s">
        <v>160</v>
      </c>
      <c r="D184" s="46">
        <v>5</v>
      </c>
      <c r="E184" s="61">
        <f>0/1000</f>
        <v>0</v>
      </c>
      <c r="F184" s="42"/>
      <c r="G184" s="34"/>
    </row>
    <row r="185" spans="1:7" ht="30" x14ac:dyDescent="0.25">
      <c r="A185" s="10" t="s">
        <v>113</v>
      </c>
      <c r="B185" s="74" t="s">
        <v>120</v>
      </c>
      <c r="C185" s="4" t="s">
        <v>161</v>
      </c>
      <c r="D185" s="8">
        <v>4</v>
      </c>
      <c r="E185" s="61">
        <v>0</v>
      </c>
      <c r="F185" s="31"/>
      <c r="G185" s="34"/>
    </row>
    <row r="186" spans="1:7" x14ac:dyDescent="0.25">
      <c r="A186" s="10" t="s">
        <v>113</v>
      </c>
      <c r="B186" s="74" t="s">
        <v>121</v>
      </c>
      <c r="C186" s="4" t="s">
        <v>162</v>
      </c>
      <c r="D186" s="46">
        <v>5</v>
      </c>
      <c r="E186" s="55">
        <f>31.047/1000</f>
        <v>3.1047000000000002E-2</v>
      </c>
      <c r="F186" s="42"/>
      <c r="G186" s="34"/>
    </row>
    <row r="187" spans="1:7" ht="30" x14ac:dyDescent="0.25">
      <c r="A187" s="10" t="s">
        <v>113</v>
      </c>
      <c r="B187" s="74" t="s">
        <v>122</v>
      </c>
      <c r="C187" s="7" t="s">
        <v>169</v>
      </c>
      <c r="D187" s="46">
        <v>5</v>
      </c>
      <c r="E187" s="55">
        <f>11/1000</f>
        <v>1.0999999999999999E-2</v>
      </c>
      <c r="F187" s="55"/>
      <c r="G187" s="34"/>
    </row>
    <row r="188" spans="1:7" ht="45" x14ac:dyDescent="0.25">
      <c r="A188" s="10" t="s">
        <v>113</v>
      </c>
      <c r="B188" s="74" t="s">
        <v>208</v>
      </c>
      <c r="C188" s="16" t="s">
        <v>131</v>
      </c>
      <c r="D188" s="8">
        <v>4</v>
      </c>
      <c r="E188" s="61">
        <f>3.665/1000</f>
        <v>3.6649999999999999E-3</v>
      </c>
      <c r="F188" s="31"/>
      <c r="G188" s="34"/>
    </row>
    <row r="189" spans="1:7" ht="60" x14ac:dyDescent="0.25">
      <c r="A189" s="10" t="s">
        <v>113</v>
      </c>
      <c r="B189" s="74" t="s">
        <v>209</v>
      </c>
      <c r="C189" s="16" t="s">
        <v>131</v>
      </c>
      <c r="D189" s="8">
        <v>4</v>
      </c>
      <c r="E189" s="61">
        <f>0.657/1000</f>
        <v>6.5700000000000003E-4</v>
      </c>
      <c r="F189" s="31"/>
      <c r="G189" s="34"/>
    </row>
    <row r="190" spans="1:7" ht="45" x14ac:dyDescent="0.25">
      <c r="A190" s="10" t="s">
        <v>113</v>
      </c>
      <c r="B190" s="74" t="s">
        <v>123</v>
      </c>
      <c r="C190" s="4" t="s">
        <v>164</v>
      </c>
      <c r="D190" s="46">
        <v>6</v>
      </c>
      <c r="E190" s="61">
        <v>0</v>
      </c>
      <c r="F190" s="31"/>
      <c r="G190" s="34"/>
    </row>
    <row r="191" spans="1:7" ht="45" x14ac:dyDescent="0.25">
      <c r="A191" s="7" t="s">
        <v>124</v>
      </c>
      <c r="B191" s="74" t="s">
        <v>125</v>
      </c>
      <c r="C191" s="7" t="s">
        <v>158</v>
      </c>
      <c r="D191" s="46">
        <v>4</v>
      </c>
      <c r="E191" s="61">
        <f>200/1000</f>
        <v>0.2</v>
      </c>
      <c r="F191" s="61"/>
      <c r="G191" s="34"/>
    </row>
    <row r="192" spans="1:7" ht="60" x14ac:dyDescent="0.25">
      <c r="A192" s="7" t="s">
        <v>124</v>
      </c>
      <c r="B192" s="74" t="s">
        <v>126</v>
      </c>
      <c r="C192" s="7" t="s">
        <v>131</v>
      </c>
      <c r="D192" s="8">
        <v>4</v>
      </c>
      <c r="E192" s="61">
        <f>1.466/1000</f>
        <v>1.4660000000000001E-3</v>
      </c>
      <c r="F192" s="31"/>
      <c r="G192" s="34"/>
    </row>
    <row r="193" spans="1:7" ht="75" x14ac:dyDescent="0.25">
      <c r="A193" s="7" t="s">
        <v>124</v>
      </c>
      <c r="B193" s="74" t="s">
        <v>210</v>
      </c>
      <c r="C193" s="7" t="s">
        <v>131</v>
      </c>
      <c r="D193" s="8">
        <v>4</v>
      </c>
      <c r="E193" s="55">
        <f>0.257/1000</f>
        <v>2.5700000000000001E-4</v>
      </c>
      <c r="F193" s="42"/>
      <c r="G193" s="34"/>
    </row>
    <row r="194" spans="1:7" ht="30.75" thickBot="1" x14ac:dyDescent="0.3">
      <c r="A194" s="17" t="s">
        <v>127</v>
      </c>
      <c r="B194" s="74" t="s">
        <v>128</v>
      </c>
      <c r="C194" s="7" t="s">
        <v>145</v>
      </c>
      <c r="D194" s="8">
        <v>4</v>
      </c>
      <c r="E194" s="64">
        <v>0</v>
      </c>
      <c r="F194" s="45"/>
      <c r="G194" s="34"/>
    </row>
    <row r="195" spans="1:7" ht="15.75" thickBot="1" x14ac:dyDescent="0.3">
      <c r="A195" s="22" t="s">
        <v>5</v>
      </c>
      <c r="B195" s="24"/>
      <c r="C195" s="25"/>
      <c r="D195" s="23"/>
      <c r="E195" s="71">
        <f>SUM(E22:E194)</f>
        <v>22.856453000000009</v>
      </c>
      <c r="F195" s="32"/>
      <c r="G195" s="32"/>
    </row>
    <row r="196" spans="1:7" x14ac:dyDescent="0.25">
      <c r="A196" s="21"/>
    </row>
    <row r="197" spans="1:7" x14ac:dyDescent="0.25">
      <c r="A197" s="26"/>
    </row>
    <row r="198" spans="1:7" ht="16.5" customHeight="1" x14ac:dyDescent="0.25">
      <c r="A198" s="27"/>
    </row>
    <row r="199" spans="1:7" ht="16.5" customHeight="1" x14ac:dyDescent="0.25"/>
    <row r="200" spans="1:7" ht="17.25" customHeight="1" x14ac:dyDescent="0.25"/>
    <row r="201" spans="1:7" ht="17.25" customHeight="1" x14ac:dyDescent="0.25"/>
    <row r="202" spans="1:7" ht="16.5" customHeight="1" x14ac:dyDescent="0.25"/>
    <row r="203" spans="1:7" ht="16.5" customHeight="1" x14ac:dyDescent="0.25"/>
    <row r="204" spans="1:7" ht="14.25" customHeight="1" x14ac:dyDescent="0.25"/>
    <row r="205" spans="1:7" ht="16.5" customHeight="1" x14ac:dyDescent="0.25"/>
    <row r="206" spans="1:7" ht="18" customHeight="1" x14ac:dyDescent="0.25"/>
    <row r="210" spans="5:8" x14ac:dyDescent="0.25">
      <c r="E210" s="72"/>
      <c r="F210" s="53"/>
      <c r="H210" s="54"/>
    </row>
  </sheetData>
  <autoFilter ref="A21:G195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2023-11-08T08:19:38Z</dcterms:modified>
  <cp:contentStatus/>
</cp:coreProperties>
</file>